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<sst xmlns="http://schemas.openxmlformats.org/spreadsheetml/2006/main" count="102" uniqueCount="102">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</sst>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14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</xdr:row>
      <xdr:rowOff>190500</xdr:rowOff>
    </xdr:from>
    <xdr:to>
      <xdr:col>3</xdr:col>
      <xdr:colOff>133350</xdr:colOff>
      <xdr:row>5</xdr:row>
      <xdr:rowOff>161925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667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171450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5</xdr:col>
      <xdr:colOff>533400</xdr:colOff>
      <xdr:row>93</xdr:row>
      <xdr:rowOff>104775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5410200" y="2692717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7</xdr:col>
      <xdr:colOff>561975</xdr:colOff>
      <xdr:row>99</xdr:row>
      <xdr:rowOff>142875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61622">
          <a:off x="7505700" y="26927175"/>
          <a:ext cx="147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PageLayoutView="0" workbookViewId="0" topLeftCell="A1">
      <selection activeCell="A89" sqref="A89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1.140625" style="20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2" customWidth="1"/>
    <col min="8" max="8" width="12.421875" style="42" customWidth="1"/>
    <col min="9" max="9" width="13.7109375" style="42" bestFit="1" customWidth="1"/>
    <col min="10" max="10" width="13.7109375" style="42" customWidth="1"/>
    <col min="11" max="11" width="16.8515625" style="0" bestFit="1" customWidth="1"/>
  </cols>
  <sheetData>
    <row r="1" spans="1:10" ht="18.75">
      <c r="A1" s="55" t="s">
        <v>81</v>
      </c>
      <c r="B1" s="55"/>
      <c r="C1" s="55"/>
      <c r="E1" s="1"/>
      <c r="F1" s="1"/>
      <c r="G1" s="36"/>
      <c r="H1" s="36"/>
      <c r="I1" s="36"/>
      <c r="J1" s="36"/>
    </row>
    <row r="2" spans="1:10" ht="18.75">
      <c r="A2" s="55" t="s">
        <v>82</v>
      </c>
      <c r="B2" s="55"/>
      <c r="C2" s="55"/>
      <c r="E2" s="2"/>
      <c r="F2" s="2"/>
      <c r="G2" s="37"/>
      <c r="H2" s="37"/>
      <c r="I2" s="37"/>
      <c r="J2" s="37"/>
    </row>
    <row r="3" spans="1:10" ht="15.75">
      <c r="A3" s="57" t="s">
        <v>84</v>
      </c>
      <c r="B3" s="57"/>
      <c r="C3" s="57"/>
      <c r="E3" s="2"/>
      <c r="F3" s="2"/>
      <c r="G3" s="37"/>
      <c r="H3" s="37"/>
      <c r="I3" s="37"/>
      <c r="J3" s="37"/>
    </row>
    <row r="4" spans="1:10" ht="18.75">
      <c r="A4" s="56" t="s">
        <v>35</v>
      </c>
      <c r="B4" s="56"/>
      <c r="C4" s="56"/>
      <c r="E4" s="1"/>
      <c r="F4" s="1"/>
      <c r="G4" s="36"/>
      <c r="H4" s="36"/>
      <c r="I4" s="36"/>
      <c r="J4" s="36"/>
    </row>
    <row r="5" spans="5:10" ht="15">
      <c r="E5" s="2"/>
      <c r="F5" s="2"/>
      <c r="G5" s="37"/>
      <c r="H5" s="37"/>
      <c r="I5" s="37"/>
      <c r="J5" s="37"/>
    </row>
    <row r="6" spans="1:10" ht="15">
      <c r="A6" s="54"/>
      <c r="B6" s="54"/>
      <c r="C6" s="54"/>
      <c r="D6" s="58" t="s">
        <v>85</v>
      </c>
      <c r="E6" s="59"/>
      <c r="F6" s="59"/>
      <c r="G6" s="59"/>
      <c r="H6" s="59"/>
      <c r="I6" s="60"/>
      <c r="J6" s="53"/>
    </row>
    <row r="7" spans="1:11" ht="78.75">
      <c r="A7" s="15" t="s">
        <v>0</v>
      </c>
      <c r="B7" s="4" t="s">
        <v>36</v>
      </c>
      <c r="C7" s="17" t="s">
        <v>37</v>
      </c>
      <c r="D7" s="27" t="s">
        <v>86</v>
      </c>
      <c r="E7" s="27" t="s">
        <v>88</v>
      </c>
      <c r="F7" s="27" t="s">
        <v>97</v>
      </c>
      <c r="G7" s="38" t="s">
        <v>98</v>
      </c>
      <c r="H7" s="38" t="s">
        <v>99</v>
      </c>
      <c r="I7" s="52" t="s">
        <v>100</v>
      </c>
      <c r="J7" s="52" t="s">
        <v>101</v>
      </c>
      <c r="K7" s="28" t="s">
        <v>87</v>
      </c>
    </row>
    <row r="8" spans="1:11" ht="15">
      <c r="A8" s="12" t="s">
        <v>1</v>
      </c>
      <c r="B8" s="5">
        <f>+B9+B15+B25+B35+B51+B61</f>
        <v>2319343180</v>
      </c>
      <c r="C8" s="5"/>
      <c r="D8" s="5">
        <f>+D9+D15+D25+D35+D51+D61</f>
        <v>48504727.080000006</v>
      </c>
      <c r="E8" s="5">
        <f>+E9+E15+E25+E35+E51+E61</f>
        <v>160869033.5</v>
      </c>
      <c r="F8" s="5">
        <f>+F9+F15+F25+F35+F51+F61</f>
        <v>175349495.33</v>
      </c>
      <c r="G8" s="44">
        <f>G9+G15+G25+G51+G61+G66+G69</f>
        <v>71908163.57000001</v>
      </c>
      <c r="H8" s="45">
        <f>H9+H15+H25+H35+H43+H51+H61+H66+H69</f>
        <v>63296124.83000001</v>
      </c>
      <c r="I8" s="39">
        <f>+I9+I15+I25+I35+I43+I51+I61+I66+I69</f>
        <v>471569218.99999994</v>
      </c>
      <c r="J8" s="39">
        <f>+J9+J15+J25+J35+J43+J51+J61+J66+J69</f>
        <v>271503655.39000005</v>
      </c>
      <c r="K8" s="5">
        <f>+K9+K15+K25+K35+K51+K61+K43</f>
        <v>1263000418.7</v>
      </c>
    </row>
    <row r="9" spans="1:11" ht="15">
      <c r="A9" s="12" t="s">
        <v>2</v>
      </c>
      <c r="B9" s="8">
        <f>B10+B11+B12+B13+B14</f>
        <v>715950000</v>
      </c>
      <c r="C9" s="8">
        <f aca="true" t="shared" si="0" ref="C9:J9">SUM(C10:C14)</f>
        <v>0</v>
      </c>
      <c r="D9" s="26">
        <f t="shared" si="0"/>
        <v>45448376.52</v>
      </c>
      <c r="E9" s="26">
        <f t="shared" si="0"/>
        <v>52563936.61</v>
      </c>
      <c r="F9" s="26">
        <f t="shared" si="0"/>
        <v>74338159.03000002</v>
      </c>
      <c r="G9" s="39">
        <f t="shared" si="0"/>
        <v>47275417.9</v>
      </c>
      <c r="H9" s="46">
        <f t="shared" si="0"/>
        <v>49491194.830000006</v>
      </c>
      <c r="I9" s="46">
        <f t="shared" si="0"/>
        <v>47525469.81</v>
      </c>
      <c r="J9" s="46">
        <f t="shared" si="0"/>
        <v>46502919.04</v>
      </c>
      <c r="K9" s="26">
        <f>SUM(D9:J9)</f>
        <v>363145473.74000007</v>
      </c>
    </row>
    <row r="10" spans="1:11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38990527.29</v>
      </c>
      <c r="F10" s="23">
        <v>40745227.06</v>
      </c>
      <c r="G10" s="40">
        <v>38601616.43</v>
      </c>
      <c r="H10" s="47">
        <v>40011586.13</v>
      </c>
      <c r="I10" s="7">
        <v>39242491.33</v>
      </c>
      <c r="J10" s="7">
        <v>38288953.99</v>
      </c>
      <c r="K10" s="26">
        <f aca="true" t="shared" si="1" ref="K10:K72">SUM(D10:I10)</f>
        <v>235324504.19</v>
      </c>
    </row>
    <row r="11" spans="1:11" ht="15">
      <c r="A11" s="14" t="s">
        <v>4</v>
      </c>
      <c r="B11" s="9">
        <v>85000000</v>
      </c>
      <c r="C11" s="21">
        <v>0</v>
      </c>
      <c r="D11" s="23">
        <v>1987985.5</v>
      </c>
      <c r="E11" s="23">
        <v>7871057.03</v>
      </c>
      <c r="F11" s="7">
        <v>27798536.43</v>
      </c>
      <c r="G11" s="7">
        <v>2939185.5</v>
      </c>
      <c r="H11" s="48">
        <v>3659235.5</v>
      </c>
      <c r="I11" s="7">
        <v>2465585.5</v>
      </c>
      <c r="J11" s="7">
        <v>2421285.5</v>
      </c>
      <c r="K11" s="26">
        <f t="shared" si="1"/>
        <v>46721585.46</v>
      </c>
    </row>
    <row r="12" spans="1:11" ht="15">
      <c r="A12" s="14" t="s">
        <v>38</v>
      </c>
      <c r="B12" s="9">
        <v>450000</v>
      </c>
      <c r="C12" s="21">
        <v>0</v>
      </c>
      <c r="D12" s="22"/>
      <c r="E12" s="23"/>
      <c r="F12" s="7"/>
      <c r="G12" s="7"/>
      <c r="H12" s="48"/>
      <c r="I12" s="7"/>
      <c r="J12" s="7"/>
      <c r="K12" s="26">
        <f t="shared" si="1"/>
        <v>0</v>
      </c>
    </row>
    <row r="13" spans="1:11" ht="15">
      <c r="A13" s="3" t="s">
        <v>83</v>
      </c>
      <c r="B13" s="21">
        <v>0</v>
      </c>
      <c r="C13" s="21">
        <v>0</v>
      </c>
      <c r="D13" s="22"/>
      <c r="E13" s="23"/>
      <c r="F13" s="3"/>
      <c r="G13" s="7"/>
      <c r="I13" s="7"/>
      <c r="J13" s="7"/>
      <c r="K13" s="26">
        <f t="shared" si="1"/>
        <v>0</v>
      </c>
    </row>
    <row r="14" spans="1:11" ht="30">
      <c r="A14" s="14" t="s">
        <v>5</v>
      </c>
      <c r="B14" s="9">
        <v>71000000</v>
      </c>
      <c r="C14" s="21">
        <v>0</v>
      </c>
      <c r="D14" s="23">
        <v>5727335.07</v>
      </c>
      <c r="E14" s="23">
        <v>5702352.29</v>
      </c>
      <c r="F14" s="7">
        <v>5794395.54</v>
      </c>
      <c r="G14" s="7">
        <v>5734615.97</v>
      </c>
      <c r="H14" s="48">
        <v>5820373.2</v>
      </c>
      <c r="I14" s="7">
        <v>5817392.98</v>
      </c>
      <c r="J14" s="7">
        <v>5792679.55</v>
      </c>
      <c r="K14" s="26">
        <f t="shared" si="1"/>
        <v>34596465.05</v>
      </c>
    </row>
    <row r="15" spans="1:11" ht="15">
      <c r="A15" s="12" t="s">
        <v>6</v>
      </c>
      <c r="B15" s="10">
        <f>B16+B17+B18+B19+B20+B21+B22+B23+B24</f>
        <v>1518340000</v>
      </c>
      <c r="C15" s="10">
        <f aca="true" t="shared" si="2" ref="C15:J15">SUM(C16:C24)</f>
        <v>0</v>
      </c>
      <c r="D15" s="26">
        <f t="shared" si="2"/>
        <v>3056350.56</v>
      </c>
      <c r="E15" s="26">
        <f t="shared" si="2"/>
        <v>106361091.17</v>
      </c>
      <c r="F15" s="26">
        <f t="shared" si="2"/>
        <v>100359318.78</v>
      </c>
      <c r="G15" s="39">
        <f t="shared" si="2"/>
        <v>13610377.580000002</v>
      </c>
      <c r="H15" s="46">
        <f t="shared" si="2"/>
        <v>10007528.350000001</v>
      </c>
      <c r="I15" s="46">
        <f t="shared" si="2"/>
        <v>381834082.59</v>
      </c>
      <c r="J15" s="46">
        <f t="shared" si="2"/>
        <v>195991212.73000002</v>
      </c>
      <c r="K15" s="26">
        <f>SUM(D15:J15)</f>
        <v>811219961.76</v>
      </c>
    </row>
    <row r="16" spans="1:11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2775363.56</v>
      </c>
      <c r="F16" s="7">
        <v>3238592.93</v>
      </c>
      <c r="G16" s="7">
        <v>2723980.39</v>
      </c>
      <c r="H16" s="48">
        <v>3288087.14</v>
      </c>
      <c r="I16" s="7">
        <v>2971070.59</v>
      </c>
      <c r="J16" s="7">
        <v>3209721.88</v>
      </c>
      <c r="K16" s="26">
        <f t="shared" si="1"/>
        <v>18053445.17</v>
      </c>
    </row>
    <row r="17" spans="1:11" ht="30">
      <c r="A17" s="14" t="s">
        <v>8</v>
      </c>
      <c r="B17" s="9">
        <v>76308334</v>
      </c>
      <c r="C17" s="21">
        <v>0</v>
      </c>
      <c r="D17" s="22"/>
      <c r="E17" s="23"/>
      <c r="F17" s="7">
        <v>1171756.21</v>
      </c>
      <c r="G17" s="7">
        <v>430304.7</v>
      </c>
      <c r="H17" s="48">
        <v>288188.42</v>
      </c>
      <c r="I17" s="7">
        <v>785817.62</v>
      </c>
      <c r="J17" s="7">
        <v>3921679.01</v>
      </c>
      <c r="K17" s="26">
        <f t="shared" si="1"/>
        <v>2676066.9499999997</v>
      </c>
    </row>
    <row r="18" spans="1:11" ht="15">
      <c r="A18" s="14" t="s">
        <v>9</v>
      </c>
      <c r="B18" s="9">
        <v>15000000</v>
      </c>
      <c r="C18" s="21">
        <v>0</v>
      </c>
      <c r="D18" s="22"/>
      <c r="E18" s="23">
        <v>478350</v>
      </c>
      <c r="F18" s="7">
        <v>1249050</v>
      </c>
      <c r="G18" s="7">
        <v>448200</v>
      </c>
      <c r="H18" s="48">
        <v>577300</v>
      </c>
      <c r="I18" s="7">
        <v>595650</v>
      </c>
      <c r="J18" s="7">
        <v>792150</v>
      </c>
      <c r="K18" s="26">
        <f t="shared" si="1"/>
        <v>3348550</v>
      </c>
    </row>
    <row r="19" spans="1:11" ht="18" customHeight="1">
      <c r="A19" s="14" t="s">
        <v>10</v>
      </c>
      <c r="B19" s="9">
        <v>1855000</v>
      </c>
      <c r="C19" s="21">
        <v>0</v>
      </c>
      <c r="D19" s="22"/>
      <c r="E19" s="23"/>
      <c r="F19" s="7">
        <v>2400</v>
      </c>
      <c r="G19" s="7">
        <v>2600</v>
      </c>
      <c r="H19" s="48">
        <v>55590</v>
      </c>
      <c r="I19" s="7">
        <v>4600</v>
      </c>
      <c r="J19" s="7">
        <v>810</v>
      </c>
      <c r="K19" s="26">
        <f t="shared" si="1"/>
        <v>65190</v>
      </c>
    </row>
    <row r="20" spans="1:11" ht="15">
      <c r="A20" s="14" t="s">
        <v>11</v>
      </c>
      <c r="B20" s="9">
        <v>7100000</v>
      </c>
      <c r="C20" s="21">
        <v>0</v>
      </c>
      <c r="D20" s="22"/>
      <c r="E20" s="23">
        <v>20000</v>
      </c>
      <c r="F20" s="7">
        <v>905171.84</v>
      </c>
      <c r="G20" s="7">
        <v>540317.16</v>
      </c>
      <c r="H20" s="48">
        <v>39648</v>
      </c>
      <c r="I20" s="7">
        <v>868960</v>
      </c>
      <c r="J20" s="7">
        <v>718588.75</v>
      </c>
      <c r="K20" s="26">
        <f t="shared" si="1"/>
        <v>2374097</v>
      </c>
    </row>
    <row r="21" spans="1:11" ht="15">
      <c r="A21" s="14" t="s">
        <v>12</v>
      </c>
      <c r="B21" s="9">
        <v>12800000</v>
      </c>
      <c r="C21" s="21">
        <v>0</v>
      </c>
      <c r="D21" s="22"/>
      <c r="E21" s="23"/>
      <c r="F21" s="7">
        <v>7381892</v>
      </c>
      <c r="G21" s="7"/>
      <c r="H21" s="48">
        <v>9714.13</v>
      </c>
      <c r="I21" s="7">
        <v>3524038</v>
      </c>
      <c r="J21" s="7">
        <v>650215.25</v>
      </c>
      <c r="K21" s="26">
        <f t="shared" si="1"/>
        <v>10915644.129999999</v>
      </c>
    </row>
    <row r="22" spans="1:11" ht="45">
      <c r="A22" s="14" t="s">
        <v>13</v>
      </c>
      <c r="B22" s="9">
        <v>17800000</v>
      </c>
      <c r="C22" s="21">
        <v>0</v>
      </c>
      <c r="D22" s="22"/>
      <c r="E22" s="23"/>
      <c r="F22" s="7">
        <v>2414347.87</v>
      </c>
      <c r="G22" s="7">
        <v>238734.31</v>
      </c>
      <c r="H22" s="48">
        <v>986979.7</v>
      </c>
      <c r="I22" s="7">
        <v>164428.62</v>
      </c>
      <c r="J22" s="7">
        <v>386565.66</v>
      </c>
      <c r="K22" s="26">
        <f t="shared" si="1"/>
        <v>3804490.5</v>
      </c>
    </row>
    <row r="23" spans="1:11" ht="30">
      <c r="A23" s="14" t="s">
        <v>14</v>
      </c>
      <c r="B23" s="9">
        <f>1391966666-40000000</f>
        <v>1351966666</v>
      </c>
      <c r="C23" s="21">
        <v>0</v>
      </c>
      <c r="D23" s="22"/>
      <c r="E23" s="23">
        <v>103087377.61</v>
      </c>
      <c r="F23" s="7">
        <v>83996107.93</v>
      </c>
      <c r="G23" s="7">
        <v>8163875.22</v>
      </c>
      <c r="H23" s="48">
        <v>3882684.96</v>
      </c>
      <c r="I23" s="7">
        <v>371562372.96</v>
      </c>
      <c r="J23" s="7">
        <v>185972649.59</v>
      </c>
      <c r="K23" s="26">
        <f t="shared" si="1"/>
        <v>570692418.6800001</v>
      </c>
    </row>
    <row r="24" spans="1:11" ht="15">
      <c r="A24" s="14" t="s">
        <v>39</v>
      </c>
      <c r="B24" s="9">
        <v>1000000</v>
      </c>
      <c r="C24" s="24">
        <v>0</v>
      </c>
      <c r="D24" s="3"/>
      <c r="E24" s="3"/>
      <c r="F24" s="3"/>
      <c r="G24" s="7">
        <v>1062365.8</v>
      </c>
      <c r="H24" s="48">
        <v>879336</v>
      </c>
      <c r="I24" s="7">
        <v>1357144.8</v>
      </c>
      <c r="J24" s="7">
        <v>338832.59</v>
      </c>
      <c r="K24" s="26">
        <f t="shared" si="1"/>
        <v>3298846.6</v>
      </c>
    </row>
    <row r="25" spans="1:11" ht="15">
      <c r="A25" s="12" t="s">
        <v>15</v>
      </c>
      <c r="B25" s="10">
        <f>B26+B27+B28+B29+B30+B31+B32+B33+B34</f>
        <v>51353180</v>
      </c>
      <c r="C25" s="10">
        <f aca="true" t="shared" si="3" ref="C25:J25">SUM(C26:C34)</f>
        <v>0</v>
      </c>
      <c r="D25" s="13">
        <f t="shared" si="3"/>
        <v>0</v>
      </c>
      <c r="E25" s="13">
        <f t="shared" si="3"/>
        <v>1944005.72</v>
      </c>
      <c r="F25" s="13">
        <f t="shared" si="3"/>
        <v>652017.52</v>
      </c>
      <c r="G25" s="41">
        <f t="shared" si="3"/>
        <v>10876660.51</v>
      </c>
      <c r="H25" s="49">
        <f t="shared" si="3"/>
        <v>1748872.2</v>
      </c>
      <c r="I25" s="49">
        <f t="shared" si="3"/>
        <v>1886527.2499999998</v>
      </c>
      <c r="J25" s="49">
        <f t="shared" si="3"/>
        <v>2436212.33</v>
      </c>
      <c r="K25" s="26">
        <f>SUM(D25:J25)</f>
        <v>19544295.53</v>
      </c>
    </row>
    <row r="26" spans="1:11" ht="30">
      <c r="A26" s="14" t="s">
        <v>16</v>
      </c>
      <c r="B26" s="9">
        <v>2700000</v>
      </c>
      <c r="C26" s="21">
        <v>0</v>
      </c>
      <c r="D26" s="3"/>
      <c r="E26" s="3"/>
      <c r="F26" s="7">
        <v>111329</v>
      </c>
      <c r="G26" s="7">
        <v>683899.17</v>
      </c>
      <c r="H26" s="48">
        <v>157671</v>
      </c>
      <c r="I26" s="7">
        <v>129024</v>
      </c>
      <c r="J26" s="7">
        <v>241904.97</v>
      </c>
      <c r="K26" s="26">
        <f t="shared" si="1"/>
        <v>1081923.17</v>
      </c>
    </row>
    <row r="27" spans="1:11" ht="15">
      <c r="A27" s="14" t="s">
        <v>17</v>
      </c>
      <c r="B27" s="9">
        <v>4800000</v>
      </c>
      <c r="C27" s="21">
        <v>0</v>
      </c>
      <c r="D27" s="3"/>
      <c r="E27" s="23">
        <v>20424</v>
      </c>
      <c r="F27" s="3">
        <v>30644.63</v>
      </c>
      <c r="G27" s="7">
        <v>8991.6</v>
      </c>
      <c r="H27" s="48"/>
      <c r="I27" s="7">
        <v>141600</v>
      </c>
      <c r="J27" s="7">
        <v>408422</v>
      </c>
      <c r="K27" s="26">
        <f t="shared" si="1"/>
        <v>201660.23</v>
      </c>
    </row>
    <row r="28" spans="1:11" ht="30">
      <c r="A28" s="14" t="s">
        <v>18</v>
      </c>
      <c r="B28" s="9">
        <v>1900000</v>
      </c>
      <c r="C28" s="21">
        <v>0</v>
      </c>
      <c r="D28" s="3"/>
      <c r="E28" s="23"/>
      <c r="F28" s="7">
        <v>108980</v>
      </c>
      <c r="G28" s="7">
        <v>185850</v>
      </c>
      <c r="H28" s="48"/>
      <c r="I28" s="7">
        <v>318234.2</v>
      </c>
      <c r="J28" s="7">
        <v>6864</v>
      </c>
      <c r="K28" s="26">
        <f t="shared" si="1"/>
        <v>613064.2</v>
      </c>
    </row>
    <row r="29" spans="1:11" ht="15">
      <c r="A29" s="14" t="s">
        <v>19</v>
      </c>
      <c r="B29" s="22">
        <v>100000</v>
      </c>
      <c r="C29" s="21"/>
      <c r="D29" s="3"/>
      <c r="E29" s="23"/>
      <c r="F29" s="3"/>
      <c r="G29" s="7">
        <v>85786</v>
      </c>
      <c r="H29" s="48"/>
      <c r="I29" s="7"/>
      <c r="J29" s="7"/>
      <c r="K29" s="26">
        <f t="shared" si="1"/>
        <v>85786</v>
      </c>
    </row>
    <row r="30" spans="1:11" ht="30">
      <c r="A30" s="14" t="s">
        <v>20</v>
      </c>
      <c r="B30" s="9">
        <v>1575000</v>
      </c>
      <c r="C30" s="21">
        <v>0</v>
      </c>
      <c r="D30" s="3"/>
      <c r="E30" s="23"/>
      <c r="F30" s="7">
        <v>52226.28</v>
      </c>
      <c r="G30" s="7">
        <v>27758.32</v>
      </c>
      <c r="H30" s="48">
        <v>1185</v>
      </c>
      <c r="I30" s="7">
        <v>117556.39</v>
      </c>
      <c r="J30" s="7">
        <v>8747.6</v>
      </c>
      <c r="K30" s="26">
        <f t="shared" si="1"/>
        <v>198725.99</v>
      </c>
    </row>
    <row r="31" spans="1:11" ht="30">
      <c r="A31" s="14" t="s">
        <v>21</v>
      </c>
      <c r="B31" s="9">
        <v>678180</v>
      </c>
      <c r="C31" s="23">
        <v>0</v>
      </c>
      <c r="D31" s="3"/>
      <c r="E31" s="23"/>
      <c r="F31" s="3"/>
      <c r="G31" s="7">
        <v>368849.12</v>
      </c>
      <c r="H31" s="48">
        <v>10162</v>
      </c>
      <c r="I31" s="7">
        <v>19233</v>
      </c>
      <c r="J31" s="7">
        <v>55153.4</v>
      </c>
      <c r="K31" s="26">
        <f t="shared" si="1"/>
        <v>398244.12</v>
      </c>
    </row>
    <row r="32" spans="1:11" ht="30">
      <c r="A32" s="14" t="s">
        <v>22</v>
      </c>
      <c r="B32" s="9">
        <v>19350000</v>
      </c>
      <c r="C32" s="21">
        <v>0</v>
      </c>
      <c r="D32" s="3"/>
      <c r="E32" s="23">
        <v>1893681.72</v>
      </c>
      <c r="F32" s="7">
        <v>73398.29</v>
      </c>
      <c r="G32" s="7">
        <v>2373745.46</v>
      </c>
      <c r="H32" s="48">
        <v>515822</v>
      </c>
      <c r="I32" s="7">
        <v>1640361</v>
      </c>
      <c r="J32" s="7">
        <v>1396818.55</v>
      </c>
      <c r="K32" s="26">
        <f t="shared" si="1"/>
        <v>6497008.47</v>
      </c>
    </row>
    <row r="33" spans="1:11" ht="30">
      <c r="A33" s="14" t="s">
        <v>40</v>
      </c>
      <c r="B33" s="9">
        <v>0</v>
      </c>
      <c r="C33" s="21">
        <f>B33</f>
        <v>0</v>
      </c>
      <c r="D33" s="3"/>
      <c r="E33" s="23"/>
      <c r="F33" s="3"/>
      <c r="G33" s="7"/>
      <c r="H33" s="48"/>
      <c r="I33" s="7"/>
      <c r="J33" s="7"/>
      <c r="K33" s="26">
        <f t="shared" si="1"/>
        <v>0</v>
      </c>
    </row>
    <row r="34" spans="1:11" ht="15">
      <c r="A34" s="14" t="s">
        <v>23</v>
      </c>
      <c r="B34" s="9">
        <v>20250000</v>
      </c>
      <c r="C34" s="21">
        <v>0</v>
      </c>
      <c r="D34" s="3"/>
      <c r="E34" s="23">
        <v>29900</v>
      </c>
      <c r="F34" s="7">
        <v>275439.32</v>
      </c>
      <c r="G34" s="7">
        <v>7141780.84</v>
      </c>
      <c r="H34" s="48">
        <v>1064032.2</v>
      </c>
      <c r="I34" s="7">
        <v>-479481.34</v>
      </c>
      <c r="J34" s="7">
        <v>318301.81</v>
      </c>
      <c r="K34" s="26">
        <f t="shared" si="1"/>
        <v>8031671.02</v>
      </c>
    </row>
    <row r="35" spans="1:11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  <c r="G35" s="39">
        <f>SUM(G36:G42)</f>
        <v>0</v>
      </c>
      <c r="H35" s="46">
        <f>SUM(H36:H42)</f>
        <v>0</v>
      </c>
      <c r="I35" s="46">
        <f>SUM(I36:I42)</f>
        <v>0</v>
      </c>
      <c r="J35" s="46">
        <f>SUM(J36:J42)</f>
        <v>0</v>
      </c>
      <c r="K35" s="26">
        <f t="shared" si="1"/>
        <v>0</v>
      </c>
    </row>
    <row r="36" spans="1:11" ht="30">
      <c r="A36" s="14" t="s">
        <v>25</v>
      </c>
      <c r="B36" s="9">
        <v>250000</v>
      </c>
      <c r="C36" s="21">
        <v>0</v>
      </c>
      <c r="D36" s="3"/>
      <c r="E36" s="3"/>
      <c r="F36" s="3"/>
      <c r="G36" s="7"/>
      <c r="H36" s="48"/>
      <c r="I36" s="7"/>
      <c r="J36" s="7"/>
      <c r="K36" s="26">
        <f t="shared" si="1"/>
        <v>0</v>
      </c>
    </row>
    <row r="37" spans="1:11" ht="30">
      <c r="A37" s="14" t="s">
        <v>41</v>
      </c>
      <c r="B37" s="9"/>
      <c r="C37" s="18"/>
      <c r="D37" s="3"/>
      <c r="E37" s="3"/>
      <c r="F37" s="3"/>
      <c r="G37" s="7"/>
      <c r="H37" s="48"/>
      <c r="I37" s="7"/>
      <c r="J37" s="7"/>
      <c r="K37" s="26">
        <f t="shared" si="1"/>
        <v>0</v>
      </c>
    </row>
    <row r="38" spans="1:11" ht="30">
      <c r="A38" s="14" t="s">
        <v>42</v>
      </c>
      <c r="B38" s="9"/>
      <c r="C38" s="18"/>
      <c r="D38" s="3"/>
      <c r="E38" s="3"/>
      <c r="F38" s="3"/>
      <c r="G38" s="7"/>
      <c r="H38" s="48"/>
      <c r="I38" s="7"/>
      <c r="J38" s="7"/>
      <c r="K38" s="26">
        <f t="shared" si="1"/>
        <v>0</v>
      </c>
    </row>
    <row r="39" spans="1:11" ht="30">
      <c r="A39" s="14" t="s">
        <v>43</v>
      </c>
      <c r="B39" s="9"/>
      <c r="C39" s="23"/>
      <c r="D39" s="3"/>
      <c r="E39" s="3"/>
      <c r="F39" s="3"/>
      <c r="G39" s="7"/>
      <c r="H39" s="48"/>
      <c r="I39" s="7"/>
      <c r="J39" s="7"/>
      <c r="K39" s="26">
        <f t="shared" si="1"/>
        <v>0</v>
      </c>
    </row>
    <row r="40" spans="1:11" ht="30">
      <c r="A40" s="14" t="s">
        <v>44</v>
      </c>
      <c r="B40" s="9"/>
      <c r="C40" s="18"/>
      <c r="D40" s="3"/>
      <c r="E40" s="3"/>
      <c r="F40" s="3"/>
      <c r="G40" s="7"/>
      <c r="H40" s="48"/>
      <c r="I40" s="7"/>
      <c r="J40" s="7"/>
      <c r="K40" s="26">
        <f t="shared" si="1"/>
        <v>0</v>
      </c>
    </row>
    <row r="41" spans="1:11" ht="30">
      <c r="A41" s="14" t="s">
        <v>26</v>
      </c>
      <c r="B41" s="9"/>
      <c r="C41" s="18">
        <v>0</v>
      </c>
      <c r="D41" s="3"/>
      <c r="E41" s="3"/>
      <c r="F41" s="3"/>
      <c r="G41" s="7"/>
      <c r="H41" s="48"/>
      <c r="I41" s="7"/>
      <c r="J41" s="7"/>
      <c r="K41" s="26">
        <f t="shared" si="1"/>
        <v>0</v>
      </c>
    </row>
    <row r="42" spans="1:11" ht="30">
      <c r="A42" s="14" t="s">
        <v>45</v>
      </c>
      <c r="B42" s="11"/>
      <c r="C42" s="18"/>
      <c r="D42" s="3"/>
      <c r="E42" s="3"/>
      <c r="F42" s="3"/>
      <c r="G42" s="7"/>
      <c r="H42" s="48"/>
      <c r="I42" s="7"/>
      <c r="J42" s="7"/>
      <c r="K42" s="26">
        <f t="shared" si="1"/>
        <v>0</v>
      </c>
    </row>
    <row r="43" spans="1:11" ht="15">
      <c r="A43" s="12" t="s">
        <v>46</v>
      </c>
      <c r="B43" s="10">
        <f>SUM(B44:B50)</f>
        <v>40000000</v>
      </c>
      <c r="C43" s="10">
        <f>SUM(C44:C50)</f>
        <v>0</v>
      </c>
      <c r="D43" s="10">
        <f aca="true" t="shared" si="4" ref="D43:J43">SUM(D44:D50)</f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10">
        <f t="shared" si="4"/>
        <v>40000000</v>
      </c>
      <c r="J43" s="10">
        <f t="shared" si="4"/>
        <v>0</v>
      </c>
      <c r="K43" s="26">
        <f t="shared" si="1"/>
        <v>40000000</v>
      </c>
    </row>
    <row r="44" spans="1:11" ht="30">
      <c r="A44" s="14" t="s">
        <v>47</v>
      </c>
      <c r="B44" s="9"/>
      <c r="C44" s="18"/>
      <c r="D44" s="3"/>
      <c r="E44" s="3"/>
      <c r="F44" s="3"/>
      <c r="G44" s="7"/>
      <c r="H44" s="48"/>
      <c r="I44" s="7"/>
      <c r="J44" s="7"/>
      <c r="K44" s="26">
        <f t="shared" si="1"/>
        <v>0</v>
      </c>
    </row>
    <row r="45" spans="1:11" ht="30">
      <c r="A45" s="14" t="s">
        <v>48</v>
      </c>
      <c r="B45" s="9"/>
      <c r="C45" s="18"/>
      <c r="D45" s="3"/>
      <c r="E45" s="3"/>
      <c r="F45" s="3"/>
      <c r="G45" s="7"/>
      <c r="H45" s="48"/>
      <c r="I45" s="7"/>
      <c r="J45" s="7"/>
      <c r="K45" s="26">
        <f t="shared" si="1"/>
        <v>0</v>
      </c>
    </row>
    <row r="46" spans="1:11" ht="30">
      <c r="A46" s="14" t="s">
        <v>49</v>
      </c>
      <c r="B46" s="9"/>
      <c r="C46" s="18"/>
      <c r="D46" s="3"/>
      <c r="E46" s="3"/>
      <c r="F46" s="3"/>
      <c r="G46" s="7"/>
      <c r="H46" s="48"/>
      <c r="I46" s="7"/>
      <c r="J46" s="7"/>
      <c r="K46" s="26">
        <f t="shared" si="1"/>
        <v>0</v>
      </c>
    </row>
    <row r="47" spans="1:11" ht="30">
      <c r="A47" s="14" t="s">
        <v>50</v>
      </c>
      <c r="B47" s="9">
        <v>40000000</v>
      </c>
      <c r="C47" s="18">
        <v>0</v>
      </c>
      <c r="D47" s="3"/>
      <c r="E47" s="3"/>
      <c r="F47" s="3"/>
      <c r="G47" s="7"/>
      <c r="H47" s="48"/>
      <c r="I47" s="7">
        <v>40000000</v>
      </c>
      <c r="J47" s="7"/>
      <c r="K47" s="26">
        <f t="shared" si="1"/>
        <v>40000000</v>
      </c>
    </row>
    <row r="48" spans="1:11" ht="30">
      <c r="A48" s="14" t="s">
        <v>51</v>
      </c>
      <c r="B48" s="9"/>
      <c r="C48" s="18"/>
      <c r="D48" s="3"/>
      <c r="E48" s="3"/>
      <c r="F48" s="3"/>
      <c r="G48" s="7"/>
      <c r="H48" s="48"/>
      <c r="I48" s="7"/>
      <c r="J48" s="7"/>
      <c r="K48" s="26">
        <f t="shared" si="1"/>
        <v>0</v>
      </c>
    </row>
    <row r="49" spans="1:11" ht="30">
      <c r="A49" s="14" t="s">
        <v>52</v>
      </c>
      <c r="B49" s="9"/>
      <c r="C49" s="18"/>
      <c r="D49" s="3"/>
      <c r="E49" s="3"/>
      <c r="F49" s="3"/>
      <c r="G49" s="7"/>
      <c r="H49" s="48"/>
      <c r="I49" s="7"/>
      <c r="J49" s="7"/>
      <c r="K49" s="26">
        <f t="shared" si="1"/>
        <v>0</v>
      </c>
    </row>
    <row r="50" spans="1:11" ht="30">
      <c r="A50" s="14" t="s">
        <v>53</v>
      </c>
      <c r="B50" s="9"/>
      <c r="C50" s="18"/>
      <c r="D50" s="3"/>
      <c r="E50" s="3"/>
      <c r="F50" s="3"/>
      <c r="G50" s="7"/>
      <c r="H50" s="48"/>
      <c r="I50" s="7"/>
      <c r="J50" s="7"/>
      <c r="K50" s="26">
        <f t="shared" si="1"/>
        <v>0</v>
      </c>
    </row>
    <row r="51" spans="1:11" ht="30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  <c r="G51" s="39">
        <f>SUM(G52:G60)</f>
        <v>145707.58</v>
      </c>
      <c r="H51" s="46">
        <f>SUM(H52:H60)</f>
        <v>97114</v>
      </c>
      <c r="I51" s="46">
        <f>SUM(I52:I60)</f>
        <v>345759.95999999996</v>
      </c>
      <c r="J51" s="46">
        <f>SUM(J52:J60)</f>
        <v>25776701.86</v>
      </c>
      <c r="K51" s="26">
        <f>SUM(D51:J51)</f>
        <v>26365283.4</v>
      </c>
    </row>
    <row r="52" spans="1:11" ht="15">
      <c r="A52" s="14" t="s">
        <v>28</v>
      </c>
      <c r="B52" s="9">
        <v>1350000</v>
      </c>
      <c r="C52" s="21">
        <v>0</v>
      </c>
      <c r="D52" s="3"/>
      <c r="E52" s="3"/>
      <c r="F52" s="3"/>
      <c r="G52" s="7"/>
      <c r="H52" s="48">
        <v>14986</v>
      </c>
      <c r="I52" s="7">
        <v>132160</v>
      </c>
      <c r="J52" s="7"/>
      <c r="K52" s="26">
        <f t="shared" si="1"/>
        <v>147146</v>
      </c>
    </row>
    <row r="53" spans="1:11" ht="30">
      <c r="A53" s="14" t="s">
        <v>29</v>
      </c>
      <c r="B53" s="9">
        <v>200000</v>
      </c>
      <c r="C53" s="21">
        <v>0</v>
      </c>
      <c r="D53" s="3"/>
      <c r="E53" s="3"/>
      <c r="F53" s="3"/>
      <c r="G53" s="7"/>
      <c r="H53" s="48">
        <v>82128</v>
      </c>
      <c r="I53" s="7">
        <v>0</v>
      </c>
      <c r="J53" s="7">
        <v>373067.86</v>
      </c>
      <c r="K53" s="26">
        <f t="shared" si="1"/>
        <v>82128</v>
      </c>
    </row>
    <row r="54" spans="1:11" ht="30">
      <c r="A54" s="14" t="s">
        <v>30</v>
      </c>
      <c r="B54" s="9">
        <v>50000</v>
      </c>
      <c r="C54" s="21"/>
      <c r="D54" s="3"/>
      <c r="E54" s="3"/>
      <c r="F54" s="3"/>
      <c r="G54" s="7">
        <v>18293.54</v>
      </c>
      <c r="H54" s="48"/>
      <c r="I54" s="7"/>
      <c r="J54" s="7"/>
      <c r="K54" s="26">
        <f t="shared" si="1"/>
        <v>18293.54</v>
      </c>
    </row>
    <row r="55" spans="1:11" ht="30">
      <c r="A55" s="14" t="s">
        <v>31</v>
      </c>
      <c r="B55" s="9">
        <v>4200000</v>
      </c>
      <c r="C55" s="21">
        <v>0</v>
      </c>
      <c r="D55" s="3"/>
      <c r="E55" s="3"/>
      <c r="F55" s="3"/>
      <c r="G55" s="7"/>
      <c r="H55" s="48"/>
      <c r="I55" s="7">
        <v>163599.96</v>
      </c>
      <c r="J55" s="7">
        <v>25403634</v>
      </c>
      <c r="K55" s="26">
        <f t="shared" si="1"/>
        <v>163599.96</v>
      </c>
    </row>
    <row r="56" spans="1:11" ht="30">
      <c r="A56" s="14" t="s">
        <v>32</v>
      </c>
      <c r="B56" s="9">
        <v>150000</v>
      </c>
      <c r="C56" s="21">
        <v>0</v>
      </c>
      <c r="D56" s="3"/>
      <c r="E56" s="3"/>
      <c r="F56" s="3"/>
      <c r="G56" s="7">
        <v>127414.04</v>
      </c>
      <c r="H56" s="48"/>
      <c r="I56" s="7">
        <v>50000</v>
      </c>
      <c r="J56" s="7"/>
      <c r="K56" s="26">
        <f t="shared" si="1"/>
        <v>177414.03999999998</v>
      </c>
    </row>
    <row r="57" spans="1:11" ht="15">
      <c r="A57" s="14" t="s">
        <v>54</v>
      </c>
      <c r="B57" s="9">
        <v>0</v>
      </c>
      <c r="C57" s="21">
        <v>0</v>
      </c>
      <c r="D57" s="3"/>
      <c r="E57" s="3"/>
      <c r="F57" s="3"/>
      <c r="G57" s="7"/>
      <c r="H57" s="48"/>
      <c r="I57" s="7"/>
      <c r="J57" s="7"/>
      <c r="K57" s="26">
        <f t="shared" si="1"/>
        <v>0</v>
      </c>
    </row>
    <row r="58" spans="1:11" ht="15">
      <c r="A58" s="14" t="s">
        <v>55</v>
      </c>
      <c r="B58" s="9"/>
      <c r="C58" s="21"/>
      <c r="D58" s="3"/>
      <c r="E58" s="3"/>
      <c r="F58" s="3"/>
      <c r="G58" s="7"/>
      <c r="H58" s="48"/>
      <c r="I58" s="7"/>
      <c r="J58" s="7"/>
      <c r="K58" s="26">
        <f t="shared" si="1"/>
        <v>0</v>
      </c>
    </row>
    <row r="59" spans="1:11" ht="15">
      <c r="A59" s="14" t="s">
        <v>33</v>
      </c>
      <c r="B59" s="9">
        <v>3500000</v>
      </c>
      <c r="C59" s="21">
        <v>0</v>
      </c>
      <c r="D59" s="3"/>
      <c r="E59" s="3"/>
      <c r="F59" s="3"/>
      <c r="G59" s="7"/>
      <c r="H59" s="48"/>
      <c r="I59" s="7"/>
      <c r="J59" s="7"/>
      <c r="K59" s="26">
        <f t="shared" si="1"/>
        <v>0</v>
      </c>
    </row>
    <row r="60" spans="1:11" ht="30">
      <c r="A60" s="14" t="s">
        <v>56</v>
      </c>
      <c r="B60" s="9"/>
      <c r="C60" s="18"/>
      <c r="D60" s="3"/>
      <c r="E60" s="3"/>
      <c r="F60" s="3"/>
      <c r="G60" s="7"/>
      <c r="H60" s="48"/>
      <c r="I60" s="7"/>
      <c r="J60" s="7"/>
      <c r="K60" s="26">
        <f t="shared" si="1"/>
        <v>0</v>
      </c>
    </row>
    <row r="61" spans="1:11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  <c r="G61" s="39">
        <f>SUM(G62:G65)</f>
        <v>0</v>
      </c>
      <c r="H61" s="46">
        <f>SUM(H62:H65)</f>
        <v>1951415.45</v>
      </c>
      <c r="I61" s="46">
        <f>SUM(I62:I65)</f>
        <v>-22620.60999999987</v>
      </c>
      <c r="J61" s="46">
        <f>SUM(J62:J65)</f>
        <v>796609.43</v>
      </c>
      <c r="K61" s="26">
        <f>SUM(D61:J61)</f>
        <v>2725404.27</v>
      </c>
    </row>
    <row r="62" spans="1:11" ht="15">
      <c r="A62" s="14" t="s">
        <v>58</v>
      </c>
      <c r="B62" s="9">
        <v>24000000</v>
      </c>
      <c r="C62" s="21">
        <v>0</v>
      </c>
      <c r="D62" s="3"/>
      <c r="E62" s="3"/>
      <c r="F62" s="3"/>
      <c r="G62" s="7"/>
      <c r="H62" s="48">
        <v>1951415.45</v>
      </c>
      <c r="I62" s="7">
        <v>-1951415.45</v>
      </c>
      <c r="J62" s="7"/>
      <c r="K62" s="26">
        <f t="shared" si="1"/>
        <v>0</v>
      </c>
    </row>
    <row r="63" spans="1:11" ht="15">
      <c r="A63" s="14" t="s">
        <v>59</v>
      </c>
      <c r="B63" s="9">
        <v>0</v>
      </c>
      <c r="C63" s="21">
        <v>0</v>
      </c>
      <c r="D63" s="3"/>
      <c r="E63" s="3"/>
      <c r="F63" s="3"/>
      <c r="G63" s="7"/>
      <c r="H63" s="48"/>
      <c r="I63" s="7">
        <v>1928794.84</v>
      </c>
      <c r="J63" s="7">
        <v>796609.43</v>
      </c>
      <c r="K63" s="26">
        <f t="shared" si="1"/>
        <v>1928794.84</v>
      </c>
    </row>
    <row r="64" spans="1:11" ht="30">
      <c r="A64" s="14" t="s">
        <v>60</v>
      </c>
      <c r="B64" s="9"/>
      <c r="C64" s="18"/>
      <c r="D64" s="3"/>
      <c r="E64" s="3"/>
      <c r="F64" s="3"/>
      <c r="G64" s="7"/>
      <c r="H64" s="48"/>
      <c r="I64" s="7"/>
      <c r="J64" s="7"/>
      <c r="K64" s="26">
        <f t="shared" si="1"/>
        <v>0</v>
      </c>
    </row>
    <row r="65" spans="1:11" ht="45">
      <c r="A65" s="14" t="s">
        <v>61</v>
      </c>
      <c r="B65" s="9"/>
      <c r="C65" s="18"/>
      <c r="D65" s="3"/>
      <c r="E65" s="3"/>
      <c r="F65" s="3"/>
      <c r="G65" s="7"/>
      <c r="H65" s="48"/>
      <c r="I65" s="7"/>
      <c r="J65" s="7"/>
      <c r="K65" s="26">
        <f t="shared" si="1"/>
        <v>0</v>
      </c>
    </row>
    <row r="66" spans="1:11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  <c r="G66" s="39">
        <f>SUM(G67:G68)</f>
        <v>0</v>
      </c>
      <c r="H66" s="46">
        <f>SUM(H67:H68)</f>
        <v>0</v>
      </c>
      <c r="I66" s="39"/>
      <c r="J66" s="39"/>
      <c r="K66" s="26">
        <f t="shared" si="1"/>
        <v>0</v>
      </c>
    </row>
    <row r="67" spans="1:11" ht="15">
      <c r="A67" s="14" t="s">
        <v>63</v>
      </c>
      <c r="B67" s="9"/>
      <c r="C67" s="18"/>
      <c r="D67" s="3"/>
      <c r="E67" s="3"/>
      <c r="F67" s="3"/>
      <c r="G67" s="7"/>
      <c r="H67" s="48"/>
      <c r="I67" s="7"/>
      <c r="J67" s="7"/>
      <c r="K67" s="26">
        <f t="shared" si="1"/>
        <v>0</v>
      </c>
    </row>
    <row r="68" spans="1:11" ht="30">
      <c r="A68" s="14" t="s">
        <v>64</v>
      </c>
      <c r="B68" s="9"/>
      <c r="C68" s="18"/>
      <c r="D68" s="3"/>
      <c r="E68" s="3"/>
      <c r="F68" s="3"/>
      <c r="G68" s="7"/>
      <c r="H68" s="48"/>
      <c r="I68" s="7"/>
      <c r="J68" s="7"/>
      <c r="K68" s="26">
        <f t="shared" si="1"/>
        <v>0</v>
      </c>
    </row>
    <row r="69" spans="1:11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  <c r="G69" s="39">
        <f>SUM(G70:G72)</f>
        <v>0</v>
      </c>
      <c r="H69" s="46">
        <f>SUM(H70:H72)</f>
        <v>0</v>
      </c>
      <c r="I69" s="39"/>
      <c r="J69" s="39"/>
      <c r="K69" s="26">
        <f t="shared" si="1"/>
        <v>0</v>
      </c>
    </row>
    <row r="70" spans="1:11" ht="30">
      <c r="A70" s="14" t="s">
        <v>66</v>
      </c>
      <c r="B70" s="9"/>
      <c r="C70" s="18"/>
      <c r="D70" s="3"/>
      <c r="E70" s="3"/>
      <c r="F70" s="3"/>
      <c r="G70" s="7"/>
      <c r="H70" s="48"/>
      <c r="I70" s="7"/>
      <c r="J70" s="7"/>
      <c r="K70" s="26">
        <f t="shared" si="1"/>
        <v>0</v>
      </c>
    </row>
    <row r="71" spans="1:11" ht="30">
      <c r="A71" s="14" t="s">
        <v>67</v>
      </c>
      <c r="B71" s="9"/>
      <c r="C71" s="18"/>
      <c r="D71" s="3"/>
      <c r="E71" s="3"/>
      <c r="F71" s="3"/>
      <c r="G71" s="7"/>
      <c r="H71" s="48"/>
      <c r="I71" s="7"/>
      <c r="J71" s="7"/>
      <c r="K71" s="26">
        <f t="shared" si="1"/>
        <v>0</v>
      </c>
    </row>
    <row r="72" spans="1:11" ht="30">
      <c r="A72" s="14" t="s">
        <v>68</v>
      </c>
      <c r="B72" s="9"/>
      <c r="C72" s="18"/>
      <c r="D72" s="3"/>
      <c r="E72" s="3"/>
      <c r="F72" s="3"/>
      <c r="G72" s="7"/>
      <c r="H72" s="48"/>
      <c r="I72" s="7"/>
      <c r="J72" s="7"/>
      <c r="K72" s="26">
        <f t="shared" si="1"/>
        <v>0</v>
      </c>
    </row>
    <row r="73" spans="1:11" ht="15">
      <c r="A73" s="29" t="s">
        <v>34</v>
      </c>
      <c r="B73" s="30">
        <f>B9+B15+B25+B35+B51+B61+B43</f>
        <v>2359343180</v>
      </c>
      <c r="C73" s="30">
        <f>C9+C15+C25+C35+C43+C51+C61+C66+C69</f>
        <v>0</v>
      </c>
      <c r="D73" s="30">
        <f>D9+D15+D25+D35+D51+D61</f>
        <v>48504727.080000006</v>
      </c>
      <c r="E73" s="30">
        <f>E9+E15+E25+E35+E51+E61</f>
        <v>160869033.5</v>
      </c>
      <c r="F73" s="30">
        <f>F9+F15+F25+F35+F51+F61</f>
        <v>175349495.33</v>
      </c>
      <c r="G73" s="30">
        <f>G9+G15+G25+G35+G43+G51+G61+G66+G69</f>
        <v>71908163.57000001</v>
      </c>
      <c r="H73" s="50">
        <f>H9+H15+H25+H35+H43+H51+H61+H66+H69</f>
        <v>63296124.83000001</v>
      </c>
      <c r="I73" s="30">
        <f>+I8</f>
        <v>471569218.99999994</v>
      </c>
      <c r="J73" s="30">
        <f>+J8</f>
        <v>271503655.39000005</v>
      </c>
      <c r="K73" s="26">
        <f>SUM(D73:J73)</f>
        <v>1263000418.7</v>
      </c>
    </row>
    <row r="74" spans="1:11" ht="15">
      <c r="A74" s="16"/>
      <c r="B74" s="9"/>
      <c r="C74" s="18"/>
      <c r="D74" s="3"/>
      <c r="E74" s="3"/>
      <c r="F74" s="3"/>
      <c r="G74" s="7"/>
      <c r="H74" s="48"/>
      <c r="I74" s="7"/>
      <c r="J74" s="7"/>
      <c r="K74" s="26">
        <f aca="true" t="shared" si="5" ref="K74:K85">SUM(D74:I74)</f>
        <v>0</v>
      </c>
    </row>
    <row r="75" spans="1:11" ht="15">
      <c r="A75" s="12" t="s">
        <v>69</v>
      </c>
      <c r="B75" s="10">
        <f>+B76+B79+B82</f>
        <v>550000000</v>
      </c>
      <c r="C75" s="18"/>
      <c r="D75" s="3"/>
      <c r="E75" s="3"/>
      <c r="F75" s="3"/>
      <c r="G75" s="7">
        <f>G76+G79+G82</f>
        <v>0</v>
      </c>
      <c r="H75" s="48">
        <f>H76+H79+H82</f>
        <v>0</v>
      </c>
      <c r="I75" s="7"/>
      <c r="J75" s="7"/>
      <c r="K75" s="26">
        <f t="shared" si="5"/>
        <v>0</v>
      </c>
    </row>
    <row r="76" spans="1:11" ht="15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  <c r="G76" s="7">
        <f>SUM(G77:G78)</f>
        <v>0</v>
      </c>
      <c r="H76" s="48">
        <f>SUM(H77:H78)</f>
        <v>0</v>
      </c>
      <c r="I76" s="7"/>
      <c r="J76" s="7"/>
      <c r="K76" s="26">
        <f t="shared" si="5"/>
        <v>0</v>
      </c>
    </row>
    <row r="77" spans="1:11" ht="30">
      <c r="A77" s="14" t="s">
        <v>71</v>
      </c>
      <c r="B77" s="9"/>
      <c r="C77" s="18"/>
      <c r="D77" s="3"/>
      <c r="E77" s="3"/>
      <c r="F77" s="3"/>
      <c r="G77" s="7"/>
      <c r="H77" s="48"/>
      <c r="I77" s="7"/>
      <c r="J77" s="7"/>
      <c r="K77" s="26">
        <f t="shared" si="5"/>
        <v>0</v>
      </c>
    </row>
    <row r="78" spans="1:11" ht="30">
      <c r="A78" s="14" t="s">
        <v>72</v>
      </c>
      <c r="B78" s="9">
        <v>550000000</v>
      </c>
      <c r="C78" s="18"/>
      <c r="D78" s="3"/>
      <c r="E78" s="3"/>
      <c r="F78" s="3"/>
      <c r="G78" s="7"/>
      <c r="H78" s="48"/>
      <c r="I78" s="7"/>
      <c r="J78" s="7"/>
      <c r="K78" s="26">
        <f t="shared" si="5"/>
        <v>0</v>
      </c>
    </row>
    <row r="79" spans="1:11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  <c r="G79" s="7">
        <f>SUM(G80:G81)</f>
        <v>0</v>
      </c>
      <c r="H79" s="48">
        <f>SUM(H80:H81)</f>
        <v>0</v>
      </c>
      <c r="I79" s="7"/>
      <c r="J79" s="7"/>
      <c r="K79" s="26">
        <f t="shared" si="5"/>
        <v>0</v>
      </c>
    </row>
    <row r="80" spans="1:11" ht="15">
      <c r="A80" s="14" t="s">
        <v>74</v>
      </c>
      <c r="B80" s="9">
        <v>0</v>
      </c>
      <c r="C80" s="9">
        <v>0</v>
      </c>
      <c r="D80" s="3"/>
      <c r="E80" s="3"/>
      <c r="F80" s="3"/>
      <c r="G80" s="7"/>
      <c r="H80" s="48"/>
      <c r="I80" s="7"/>
      <c r="J80" s="7"/>
      <c r="K80" s="26">
        <f t="shared" si="5"/>
        <v>0</v>
      </c>
    </row>
    <row r="81" spans="1:11" ht="30">
      <c r="A81" s="14" t="s">
        <v>75</v>
      </c>
      <c r="B81" s="9"/>
      <c r="C81" s="18"/>
      <c r="D81" s="3"/>
      <c r="E81" s="3"/>
      <c r="F81" s="3"/>
      <c r="G81" s="7"/>
      <c r="H81" s="48"/>
      <c r="I81" s="7"/>
      <c r="J81" s="7"/>
      <c r="K81" s="26">
        <f t="shared" si="5"/>
        <v>0</v>
      </c>
    </row>
    <row r="82" spans="1:11" ht="15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  <c r="G82" s="7">
        <f>G83</f>
        <v>0</v>
      </c>
      <c r="H82" s="48">
        <f>SUM(H83)</f>
        <v>0</v>
      </c>
      <c r="I82" s="7"/>
      <c r="J82" s="7"/>
      <c r="K82" s="26">
        <f t="shared" si="5"/>
        <v>0</v>
      </c>
    </row>
    <row r="83" spans="1:11" ht="30">
      <c r="A83" s="14" t="s">
        <v>77</v>
      </c>
      <c r="B83" s="9"/>
      <c r="C83" s="18"/>
      <c r="D83" s="3"/>
      <c r="E83" s="3"/>
      <c r="F83" s="3"/>
      <c r="G83" s="7"/>
      <c r="H83" s="48"/>
      <c r="I83" s="7"/>
      <c r="J83" s="7"/>
      <c r="K83" s="26">
        <f t="shared" si="5"/>
        <v>0</v>
      </c>
    </row>
    <row r="84" spans="1:11" ht="15">
      <c r="A84" s="31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  <c r="G84" s="7">
        <f>G76+G79+G82</f>
        <v>0</v>
      </c>
      <c r="H84" s="48">
        <f>SUM(H76+H79+H82)</f>
        <v>0</v>
      </c>
      <c r="I84" s="7"/>
      <c r="J84" s="7"/>
      <c r="K84" s="26">
        <f t="shared" si="5"/>
        <v>0</v>
      </c>
    </row>
    <row r="85" spans="1:11" ht="15">
      <c r="A85" s="3"/>
      <c r="B85" s="7"/>
      <c r="C85" s="18"/>
      <c r="D85" s="3"/>
      <c r="E85" s="3"/>
      <c r="F85" s="3"/>
      <c r="G85" s="7"/>
      <c r="H85" s="48"/>
      <c r="I85" s="7"/>
      <c r="J85" s="7"/>
      <c r="K85" s="26">
        <f t="shared" si="5"/>
        <v>0</v>
      </c>
    </row>
    <row r="86" spans="1:11" ht="31.5">
      <c r="A86" s="32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160869033.5</v>
      </c>
      <c r="F86" s="25">
        <f>+F73+F84</f>
        <v>175349495.33</v>
      </c>
      <c r="G86" s="25">
        <f>G73+G84</f>
        <v>71908163.57000001</v>
      </c>
      <c r="H86" s="51">
        <f>H73-H84</f>
        <v>63296124.83000001</v>
      </c>
      <c r="I86" s="51">
        <f>I73-I84</f>
        <v>471569218.99999994</v>
      </c>
      <c r="J86" s="51">
        <f>J73-J84</f>
        <v>271503655.39000005</v>
      </c>
      <c r="K86" s="26">
        <f>SUM(D86:J86)</f>
        <v>1263000418.7</v>
      </c>
    </row>
    <row r="87" spans="1:11" ht="15">
      <c r="A87" s="3"/>
      <c r="B87" s="3"/>
      <c r="C87" s="18"/>
      <c r="D87" s="3"/>
      <c r="E87" s="3"/>
      <c r="F87" s="3"/>
      <c r="G87" s="7"/>
      <c r="H87" s="48"/>
      <c r="I87" s="7"/>
      <c r="J87" s="7"/>
      <c r="K87" s="26">
        <f>SUM(D87:H87)</f>
        <v>0</v>
      </c>
    </row>
    <row r="88" spans="1:3" ht="15">
      <c r="A88" s="6"/>
      <c r="C88" s="19"/>
    </row>
    <row r="91" spans="1:2" ht="15">
      <c r="A91" s="33" t="s">
        <v>80</v>
      </c>
      <c r="B91" s="20"/>
    </row>
    <row r="92" spans="1:2" ht="15">
      <c r="A92" s="34" t="s">
        <v>89</v>
      </c>
      <c r="B92" s="20"/>
    </row>
    <row r="93" spans="1:2" ht="15">
      <c r="A93" s="34" t="s">
        <v>90</v>
      </c>
      <c r="B93" s="20"/>
    </row>
    <row r="94" spans="1:10" ht="15">
      <c r="A94" s="34" t="s">
        <v>91</v>
      </c>
      <c r="B94" s="20"/>
      <c r="E94" s="35" t="s">
        <v>95</v>
      </c>
      <c r="F94" s="35"/>
      <c r="G94" s="43"/>
      <c r="H94" s="43"/>
      <c r="I94" s="43"/>
      <c r="J94" s="43"/>
    </row>
    <row r="95" spans="1:10" ht="15">
      <c r="A95" s="34" t="s">
        <v>92</v>
      </c>
      <c r="B95" s="20"/>
      <c r="E95" s="35" t="s">
        <v>96</v>
      </c>
      <c r="F95" s="35"/>
      <c r="G95" s="43"/>
      <c r="H95" s="43"/>
      <c r="I95" s="43"/>
      <c r="J95" s="43"/>
    </row>
    <row r="96" spans="1:2" ht="15">
      <c r="A96" s="34" t="s">
        <v>93</v>
      </c>
      <c r="B96" s="20"/>
    </row>
    <row r="97" ht="15">
      <c r="A97" s="34" t="s">
        <v>94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2022-08-01T19:42:41Z</cp:lastPrinted>
  <dcterms:created xsi:type="dcterms:W3CDTF">2018-04-17T18:57:16Z</dcterms:created>
  <dcterms:modified xsi:type="dcterms:W3CDTF">2022-08-01T19:43:26Z</dcterms:modified>
  <cp:category/>
  <cp:version/>
  <cp:contentType/>
  <cp:contentStatus/>
</cp:coreProperties>
</file>