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<sst xmlns="http://schemas.openxmlformats.org/spreadsheetml/2006/main" count="104" uniqueCount="104">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</sst>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7" fontId="37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177" fontId="37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177" fontId="37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7" fontId="39" fillId="33" borderId="10" xfId="47" applyFont="1" applyFill="1" applyBorder="1" applyAlignment="1">
      <alignment horizontal="center"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10" xfId="47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177" fontId="37" fillId="0" borderId="10" xfId="0" applyNumberFormat="1" applyFont="1" applyBorder="1" applyAlignment="1">
      <alignment/>
    </xf>
    <xf numFmtId="0" fontId="37" fillId="1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7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7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 vertical="center"/>
    </xf>
    <xf numFmtId="4" fontId="37" fillId="0" borderId="10" xfId="47" applyNumberFormat="1" applyFont="1" applyBorder="1" applyAlignment="1">
      <alignment horizontal="center" vertical="center" wrapText="1"/>
    </xf>
    <xf numFmtId="4" fontId="37" fillId="0" borderId="11" xfId="47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7" fillId="0" borderId="11" xfId="47" applyNumberFormat="1" applyFont="1" applyBorder="1" applyAlignment="1">
      <alignment/>
    </xf>
    <xf numFmtId="4" fontId="37" fillId="34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4" fontId="37" fillId="14" borderId="12" xfId="0" applyNumberFormat="1" applyFont="1" applyFill="1" applyBorder="1" applyAlignment="1">
      <alignment horizontal="center"/>
    </xf>
    <xf numFmtId="0" fontId="37" fillId="14" borderId="13" xfId="0" applyFont="1" applyFill="1" applyBorder="1" applyAlignment="1">
      <alignment horizontal="center"/>
    </xf>
    <xf numFmtId="4" fontId="37" fillId="14" borderId="13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2</xdr:row>
      <xdr:rowOff>38100</xdr:rowOff>
    </xdr:from>
    <xdr:to>
      <xdr:col>3</xdr:col>
      <xdr:colOff>114300</xdr:colOff>
      <xdr:row>4</xdr:row>
      <xdr:rowOff>190500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1435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171450</xdr:rowOff>
    </xdr:from>
    <xdr:to>
      <xdr:col>0</xdr:col>
      <xdr:colOff>962025</xdr:colOff>
      <xdr:row>5</xdr:row>
      <xdr:rowOff>123825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770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5</xdr:col>
      <xdr:colOff>533400</xdr:colOff>
      <xdr:row>92</xdr:row>
      <xdr:rowOff>104775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rcRect l="4815" t="11503" r="4562" b="26548"/>
        <a:stretch>
          <a:fillRect/>
        </a:stretch>
      </xdr:blipFill>
      <xdr:spPr>
        <a:xfrm>
          <a:off x="5410200" y="28460700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7</xdr:col>
      <xdr:colOff>561975</xdr:colOff>
      <xdr:row>98</xdr:row>
      <xdr:rowOff>142875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61622">
          <a:off x="7505700" y="28460700"/>
          <a:ext cx="1476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showGridLines="0" tabSelected="1" zoomScalePageLayoutView="0" workbookViewId="0" topLeftCell="A1">
      <selection activeCell="B6" sqref="B6"/>
    </sheetView>
  </sheetViews>
  <sheetFormatPr defaultColWidth="9.140625" defaultRowHeight="15"/>
  <cols>
    <col min="1" max="1" width="39.140625" style="0" customWidth="1"/>
    <col min="2" max="2" width="16.7109375" style="6" customWidth="1"/>
    <col min="3" max="3" width="11.140625" style="20" customWidth="1"/>
    <col min="4" max="4" width="14.140625" style="0" bestFit="1" customWidth="1"/>
    <col min="5" max="5" width="15.8515625" style="0" customWidth="1"/>
    <col min="6" max="6" width="15.57421875" style="0" customWidth="1"/>
    <col min="7" max="7" width="13.7109375" style="40" customWidth="1"/>
    <col min="8" max="8" width="12.421875" style="40" customWidth="1"/>
    <col min="9" max="9" width="13.7109375" style="40" bestFit="1" customWidth="1"/>
    <col min="10" max="12" width="13.7109375" style="40" customWidth="1"/>
    <col min="13" max="13" width="16.8515625" style="0" bestFit="1" customWidth="1"/>
  </cols>
  <sheetData>
    <row r="1" spans="1:12" ht="18.75">
      <c r="A1" s="53" t="s">
        <v>81</v>
      </c>
      <c r="B1" s="53"/>
      <c r="C1" s="53"/>
      <c r="E1" s="1"/>
      <c r="F1" s="1"/>
      <c r="G1" s="35"/>
      <c r="H1" s="35"/>
      <c r="I1" s="35"/>
      <c r="J1" s="35"/>
      <c r="K1" s="35"/>
      <c r="L1" s="35"/>
    </row>
    <row r="2" spans="1:12" ht="18.75">
      <c r="A2" s="53" t="s">
        <v>82</v>
      </c>
      <c r="B2" s="53"/>
      <c r="C2" s="53"/>
      <c r="E2" s="2"/>
      <c r="F2" s="2"/>
      <c r="G2" s="36"/>
      <c r="H2" s="36"/>
      <c r="I2" s="36"/>
      <c r="J2" s="36"/>
      <c r="K2" s="36"/>
      <c r="L2" s="36"/>
    </row>
    <row r="3" spans="1:12" ht="15.75">
      <c r="A3" s="55" t="s">
        <v>84</v>
      </c>
      <c r="B3" s="55"/>
      <c r="C3" s="55"/>
      <c r="E3" s="2"/>
      <c r="F3" s="2"/>
      <c r="G3" s="36"/>
      <c r="H3" s="36"/>
      <c r="I3" s="36"/>
      <c r="J3" s="36"/>
      <c r="K3" s="36"/>
      <c r="L3" s="36"/>
    </row>
    <row r="4" spans="1:12" ht="19.5" thickBot="1">
      <c r="A4" s="54" t="s">
        <v>35</v>
      </c>
      <c r="B4" s="54"/>
      <c r="C4" s="54"/>
      <c r="E4" s="1"/>
      <c r="F4" s="1"/>
      <c r="G4" s="35"/>
      <c r="H4" s="35"/>
      <c r="I4" s="35"/>
      <c r="J4" s="35"/>
      <c r="K4" s="35"/>
      <c r="L4" s="35"/>
    </row>
    <row r="5" spans="4:12" ht="15.75" thickBot="1">
      <c r="D5" s="56" t="s">
        <v>85</v>
      </c>
      <c r="E5" s="57"/>
      <c r="F5" s="57"/>
      <c r="G5" s="57"/>
      <c r="H5" s="57"/>
      <c r="I5" s="57"/>
      <c r="J5" s="57"/>
      <c r="K5" s="57"/>
      <c r="L5" s="58"/>
    </row>
    <row r="6" spans="1:13" ht="63">
      <c r="A6" s="15" t="s">
        <v>0</v>
      </c>
      <c r="B6" s="4" t="s">
        <v>36</v>
      </c>
      <c r="C6" s="17" t="s">
        <v>37</v>
      </c>
      <c r="D6" s="51" t="s">
        <v>86</v>
      </c>
      <c r="E6" s="51" t="s">
        <v>88</v>
      </c>
      <c r="F6" s="51" t="s">
        <v>97</v>
      </c>
      <c r="G6" s="52" t="s">
        <v>98</v>
      </c>
      <c r="H6" s="52" t="s">
        <v>99</v>
      </c>
      <c r="I6" s="52" t="s">
        <v>100</v>
      </c>
      <c r="J6" s="50" t="s">
        <v>101</v>
      </c>
      <c r="K6" s="50" t="s">
        <v>102</v>
      </c>
      <c r="L6" s="50" t="s">
        <v>103</v>
      </c>
      <c r="M6" s="27" t="s">
        <v>87</v>
      </c>
    </row>
    <row r="7" spans="1:13" ht="15">
      <c r="A7" s="12" t="s">
        <v>1</v>
      </c>
      <c r="B7" s="5">
        <f>+B8+B14+B24+B34+B50+B60</f>
        <v>2319343180</v>
      </c>
      <c r="C7" s="5"/>
      <c r="D7" s="5">
        <f>+D8+D14+D24+D34+D50+D60</f>
        <v>48504727.080000006</v>
      </c>
      <c r="E7" s="5">
        <f>+E8+E14+E24+E34+E50+E60</f>
        <v>160869033.5</v>
      </c>
      <c r="F7" s="5">
        <f>+F8+F14+F24+F34+F50+F60</f>
        <v>175349495.33</v>
      </c>
      <c r="G7" s="42">
        <f>G8+G14+G24+G50+G60+G65+G68</f>
        <v>71908163.57000001</v>
      </c>
      <c r="H7" s="43">
        <f>H8+H14+H24+H34+H42+H50+H60+H65+H68</f>
        <v>63296124.83000001</v>
      </c>
      <c r="I7" s="37">
        <f>+I8+I14+I24+I34+I42+I50+I60+I65+I68</f>
        <v>471569218.99999994</v>
      </c>
      <c r="J7" s="37">
        <f>+J8+J14+J24+J34+J42+J50+J60+J65+J68</f>
        <v>271503655.39000005</v>
      </c>
      <c r="K7" s="37">
        <f>+K8+K14+K24+K34+K42+K50+K60+K65+K68</f>
        <v>116663166.27</v>
      </c>
      <c r="L7" s="37">
        <f>+L8+L14+L24+L34+L42+L50+L60+L65+L68</f>
        <v>204413349.43</v>
      </c>
      <c r="M7" s="5">
        <f>+M8+M14+M24+M34+M50+M60+M42</f>
        <v>1584076934.4</v>
      </c>
    </row>
    <row r="8" spans="1:13" ht="30">
      <c r="A8" s="12" t="s">
        <v>2</v>
      </c>
      <c r="B8" s="8">
        <f>B9+B10+B11+B12+B13</f>
        <v>715950000</v>
      </c>
      <c r="C8" s="8">
        <f aca="true" t="shared" si="0" ref="C8:L8">SUM(C9:C13)</f>
        <v>0</v>
      </c>
      <c r="D8" s="26">
        <f t="shared" si="0"/>
        <v>45448376.52</v>
      </c>
      <c r="E8" s="26">
        <f t="shared" si="0"/>
        <v>52563936.61</v>
      </c>
      <c r="F8" s="26">
        <f t="shared" si="0"/>
        <v>74338159.03000002</v>
      </c>
      <c r="G8" s="37">
        <f t="shared" si="0"/>
        <v>47275417.9</v>
      </c>
      <c r="H8" s="44">
        <f t="shared" si="0"/>
        <v>49491194.830000006</v>
      </c>
      <c r="I8" s="44">
        <f t="shared" si="0"/>
        <v>47525469.81</v>
      </c>
      <c r="J8" s="44">
        <f t="shared" si="0"/>
        <v>46502919.04</v>
      </c>
      <c r="K8" s="44">
        <f t="shared" si="0"/>
        <v>46884316.03</v>
      </c>
      <c r="L8" s="44">
        <f t="shared" si="0"/>
        <v>46411808.69</v>
      </c>
      <c r="M8" s="26">
        <f>SUM(D8:L8)</f>
        <v>456441598.4600001</v>
      </c>
    </row>
    <row r="9" spans="1:13" ht="15">
      <c r="A9" s="14" t="s">
        <v>3</v>
      </c>
      <c r="B9" s="9">
        <v>559500000</v>
      </c>
      <c r="C9" s="22">
        <v>0</v>
      </c>
      <c r="D9" s="23">
        <v>37733055.95</v>
      </c>
      <c r="E9" s="23">
        <v>38990527.29</v>
      </c>
      <c r="F9" s="23">
        <v>40745227.06</v>
      </c>
      <c r="G9" s="38">
        <v>38601616.43</v>
      </c>
      <c r="H9" s="45">
        <v>40011586.13</v>
      </c>
      <c r="I9" s="7">
        <v>39242491.33</v>
      </c>
      <c r="J9" s="7">
        <v>38288953.99</v>
      </c>
      <c r="K9" s="7">
        <v>38634849.4</v>
      </c>
      <c r="L9" s="7">
        <v>38436437.01</v>
      </c>
      <c r="M9" s="26">
        <f>SUM(D9:I9)</f>
        <v>235324504.19</v>
      </c>
    </row>
    <row r="10" spans="1:13" ht="15">
      <c r="A10" s="14" t="s">
        <v>4</v>
      </c>
      <c r="B10" s="9">
        <v>85000000</v>
      </c>
      <c r="C10" s="21">
        <v>0</v>
      </c>
      <c r="D10" s="23">
        <v>1987985.5</v>
      </c>
      <c r="E10" s="23">
        <v>7871057.03</v>
      </c>
      <c r="F10" s="7">
        <v>27798536.43</v>
      </c>
      <c r="G10" s="7">
        <v>2939185.5</v>
      </c>
      <c r="H10" s="46">
        <v>3659235.5</v>
      </c>
      <c r="I10" s="7">
        <v>2465585.5</v>
      </c>
      <c r="J10" s="7">
        <v>2421285.5</v>
      </c>
      <c r="K10" s="7">
        <v>2521531.66</v>
      </c>
      <c r="L10" s="7">
        <v>2233319.33</v>
      </c>
      <c r="M10" s="26">
        <f aca="true" t="shared" si="1" ref="M10:M15">SUM(D10:I10)</f>
        <v>46721585.46</v>
      </c>
    </row>
    <row r="11" spans="1:13" ht="30">
      <c r="A11" s="14" t="s">
        <v>38</v>
      </c>
      <c r="B11" s="9">
        <v>450000</v>
      </c>
      <c r="C11" s="21">
        <v>0</v>
      </c>
      <c r="D11" s="22"/>
      <c r="E11" s="23"/>
      <c r="F11" s="7"/>
      <c r="G11" s="7"/>
      <c r="H11" s="46"/>
      <c r="I11" s="7"/>
      <c r="J11" s="7"/>
      <c r="K11" s="7"/>
      <c r="L11" s="7"/>
      <c r="M11" s="26">
        <f t="shared" si="1"/>
        <v>0</v>
      </c>
    </row>
    <row r="12" spans="1:13" ht="15">
      <c r="A12" s="3" t="s">
        <v>83</v>
      </c>
      <c r="B12" s="21">
        <v>0</v>
      </c>
      <c r="C12" s="21">
        <v>0</v>
      </c>
      <c r="D12" s="22"/>
      <c r="E12" s="23"/>
      <c r="F12" s="3"/>
      <c r="G12" s="7"/>
      <c r="I12" s="7"/>
      <c r="J12" s="7"/>
      <c r="K12" s="7"/>
      <c r="L12" s="7"/>
      <c r="M12" s="26">
        <f t="shared" si="1"/>
        <v>0</v>
      </c>
    </row>
    <row r="13" spans="1:13" ht="30">
      <c r="A13" s="14" t="s">
        <v>5</v>
      </c>
      <c r="B13" s="9">
        <v>71000000</v>
      </c>
      <c r="C13" s="21">
        <v>0</v>
      </c>
      <c r="D13" s="23">
        <v>5727335.07</v>
      </c>
      <c r="E13" s="23">
        <v>5702352.29</v>
      </c>
      <c r="F13" s="7">
        <v>5794395.54</v>
      </c>
      <c r="G13" s="7">
        <v>5734615.97</v>
      </c>
      <c r="H13" s="46">
        <v>5820373.2</v>
      </c>
      <c r="I13" s="7">
        <v>5817392.98</v>
      </c>
      <c r="J13" s="7">
        <v>5792679.55</v>
      </c>
      <c r="K13" s="7">
        <v>5727934.97</v>
      </c>
      <c r="L13" s="7">
        <v>5742052.35</v>
      </c>
      <c r="M13" s="26">
        <f t="shared" si="1"/>
        <v>34596465.05</v>
      </c>
    </row>
    <row r="14" spans="1:13" ht="15">
      <c r="A14" s="12" t="s">
        <v>6</v>
      </c>
      <c r="B14" s="10">
        <f>B15+B16+B17+B18+B19+B20+B21+B22+B23</f>
        <v>1518340000</v>
      </c>
      <c r="C14" s="10">
        <f aca="true" t="shared" si="2" ref="C14:L14">SUM(C15:C23)</f>
        <v>0</v>
      </c>
      <c r="D14" s="26">
        <f t="shared" si="2"/>
        <v>3056350.56</v>
      </c>
      <c r="E14" s="26">
        <f t="shared" si="2"/>
        <v>106361091.17</v>
      </c>
      <c r="F14" s="26">
        <f t="shared" si="2"/>
        <v>100359318.78</v>
      </c>
      <c r="G14" s="37">
        <f t="shared" si="2"/>
        <v>13610377.580000002</v>
      </c>
      <c r="H14" s="44">
        <f t="shared" si="2"/>
        <v>10007528.350000001</v>
      </c>
      <c r="I14" s="44">
        <f t="shared" si="2"/>
        <v>381834082.59</v>
      </c>
      <c r="J14" s="44">
        <f t="shared" si="2"/>
        <v>195991212.73000002</v>
      </c>
      <c r="K14" s="44">
        <f t="shared" si="2"/>
        <v>66813087</v>
      </c>
      <c r="L14" s="44">
        <f t="shared" si="2"/>
        <v>148585006.71</v>
      </c>
      <c r="M14" s="26">
        <f>SUM(D14:L14)</f>
        <v>1026618055.47</v>
      </c>
    </row>
    <row r="15" spans="1:13" ht="15">
      <c r="A15" s="14" t="s">
        <v>7</v>
      </c>
      <c r="B15" s="9">
        <v>34510000</v>
      </c>
      <c r="C15" s="21">
        <v>0</v>
      </c>
      <c r="D15" s="22">
        <v>3056350.56</v>
      </c>
      <c r="E15" s="23">
        <v>2775363.56</v>
      </c>
      <c r="F15" s="7">
        <v>3238592.93</v>
      </c>
      <c r="G15" s="7">
        <v>2723980.39</v>
      </c>
      <c r="H15" s="46">
        <v>3288087.14</v>
      </c>
      <c r="I15" s="7">
        <v>2971070.59</v>
      </c>
      <c r="J15" s="7">
        <v>3209721.88</v>
      </c>
      <c r="K15" s="7">
        <v>3310515.57</v>
      </c>
      <c r="L15" s="7">
        <v>5253859.64</v>
      </c>
      <c r="M15" s="26">
        <f t="shared" si="1"/>
        <v>18053445.17</v>
      </c>
    </row>
    <row r="16" spans="1:13" ht="30">
      <c r="A16" s="14" t="s">
        <v>8</v>
      </c>
      <c r="B16" s="9">
        <v>76308334</v>
      </c>
      <c r="C16" s="21">
        <v>0</v>
      </c>
      <c r="D16" s="22"/>
      <c r="E16" s="23"/>
      <c r="F16" s="7">
        <v>1171756.21</v>
      </c>
      <c r="G16" s="7">
        <v>430304.7</v>
      </c>
      <c r="H16" s="46">
        <v>288188.42</v>
      </c>
      <c r="I16" s="7">
        <v>785817.62</v>
      </c>
      <c r="J16" s="7">
        <v>3921679.01</v>
      </c>
      <c r="K16" s="7">
        <v>3615421.94</v>
      </c>
      <c r="L16" s="7">
        <v>1245239.97</v>
      </c>
      <c r="M16" s="26">
        <f>SUM(D16:K16)</f>
        <v>10213167.899999999</v>
      </c>
    </row>
    <row r="17" spans="1:13" ht="15">
      <c r="A17" s="14" t="s">
        <v>9</v>
      </c>
      <c r="B17" s="9">
        <v>15000000</v>
      </c>
      <c r="C17" s="21">
        <v>0</v>
      </c>
      <c r="D17" s="22"/>
      <c r="E17" s="23">
        <v>478350</v>
      </c>
      <c r="F17" s="7">
        <v>1249050</v>
      </c>
      <c r="G17" s="7">
        <v>448200</v>
      </c>
      <c r="H17" s="46">
        <v>577300</v>
      </c>
      <c r="I17" s="7">
        <v>595650</v>
      </c>
      <c r="J17" s="7">
        <v>792150</v>
      </c>
      <c r="K17" s="7">
        <v>847046.32</v>
      </c>
      <c r="L17" s="7">
        <v>1532054.32</v>
      </c>
      <c r="M17" s="26">
        <f>SUM(D17:K17)</f>
        <v>4987746.32</v>
      </c>
    </row>
    <row r="18" spans="1:13" ht="18" customHeight="1">
      <c r="A18" s="14" t="s">
        <v>10</v>
      </c>
      <c r="B18" s="9">
        <v>1855000</v>
      </c>
      <c r="C18" s="21">
        <v>0</v>
      </c>
      <c r="D18" s="22"/>
      <c r="E18" s="23"/>
      <c r="F18" s="7">
        <v>2400</v>
      </c>
      <c r="G18" s="7">
        <v>2600</v>
      </c>
      <c r="H18" s="46">
        <v>55590</v>
      </c>
      <c r="I18" s="7">
        <v>4600</v>
      </c>
      <c r="J18" s="7">
        <v>810</v>
      </c>
      <c r="K18" s="7">
        <v>283637.02</v>
      </c>
      <c r="L18" s="7">
        <v>212954.02</v>
      </c>
      <c r="M18" s="26">
        <f>SUM(D18:K18)</f>
        <v>349637.02</v>
      </c>
    </row>
    <row r="19" spans="1:13" ht="15">
      <c r="A19" s="14" t="s">
        <v>11</v>
      </c>
      <c r="B19" s="9">
        <v>7100000</v>
      </c>
      <c r="C19" s="21">
        <v>0</v>
      </c>
      <c r="D19" s="22"/>
      <c r="E19" s="23">
        <v>20000</v>
      </c>
      <c r="F19" s="7">
        <v>905171.84</v>
      </c>
      <c r="G19" s="7">
        <v>540317.16</v>
      </c>
      <c r="H19" s="46">
        <v>39648</v>
      </c>
      <c r="I19" s="7">
        <v>868960</v>
      </c>
      <c r="J19" s="7">
        <v>718588.75</v>
      </c>
      <c r="K19" s="7">
        <v>-100331.84</v>
      </c>
      <c r="L19" s="7">
        <v>437480.28</v>
      </c>
      <c r="M19" s="26">
        <f aca="true" t="shared" si="3" ref="M19:M82">SUM(D19:K19)</f>
        <v>2992353.91</v>
      </c>
    </row>
    <row r="20" spans="1:13" ht="15">
      <c r="A20" s="14" t="s">
        <v>12</v>
      </c>
      <c r="B20" s="9">
        <v>12800000</v>
      </c>
      <c r="C20" s="21">
        <v>0</v>
      </c>
      <c r="D20" s="22"/>
      <c r="E20" s="23"/>
      <c r="F20" s="7">
        <v>7381892</v>
      </c>
      <c r="G20" s="7"/>
      <c r="H20" s="46">
        <v>9714.13</v>
      </c>
      <c r="I20" s="7">
        <v>3524038</v>
      </c>
      <c r="J20" s="7">
        <v>650215.25</v>
      </c>
      <c r="K20" s="7">
        <v>13305</v>
      </c>
      <c r="L20" s="7"/>
      <c r="M20" s="26">
        <f t="shared" si="3"/>
        <v>11579164.379999999</v>
      </c>
    </row>
    <row r="21" spans="1:13" ht="45">
      <c r="A21" s="14" t="s">
        <v>13</v>
      </c>
      <c r="B21" s="9">
        <v>17800000</v>
      </c>
      <c r="C21" s="21">
        <v>0</v>
      </c>
      <c r="D21" s="22"/>
      <c r="E21" s="23"/>
      <c r="F21" s="7">
        <v>2414347.87</v>
      </c>
      <c r="G21" s="7">
        <v>238734.31</v>
      </c>
      <c r="H21" s="46">
        <v>986979.7</v>
      </c>
      <c r="I21" s="7">
        <v>164428.62</v>
      </c>
      <c r="J21" s="7">
        <v>386565.66</v>
      </c>
      <c r="K21" s="7">
        <v>702678.07</v>
      </c>
      <c r="L21" s="7">
        <v>2515025.89</v>
      </c>
      <c r="M21" s="26">
        <f t="shared" si="3"/>
        <v>4893734.23</v>
      </c>
    </row>
    <row r="22" spans="1:13" ht="30">
      <c r="A22" s="14" t="s">
        <v>14</v>
      </c>
      <c r="B22" s="9">
        <f>1391966666-40000000</f>
        <v>1351966666</v>
      </c>
      <c r="C22" s="21">
        <v>0</v>
      </c>
      <c r="D22" s="22"/>
      <c r="E22" s="23">
        <v>103087377.61</v>
      </c>
      <c r="F22" s="7">
        <v>83996107.93</v>
      </c>
      <c r="G22" s="7">
        <v>8163875.22</v>
      </c>
      <c r="H22" s="46">
        <v>3882684.96</v>
      </c>
      <c r="I22" s="7">
        <v>371562372.96</v>
      </c>
      <c r="J22" s="7">
        <v>185972649.59</v>
      </c>
      <c r="K22" s="7">
        <v>58140814.92</v>
      </c>
      <c r="L22" s="7">
        <v>136256296.87</v>
      </c>
      <c r="M22" s="26">
        <f t="shared" si="3"/>
        <v>814805883.19</v>
      </c>
    </row>
    <row r="23" spans="1:13" ht="30">
      <c r="A23" s="14" t="s">
        <v>39</v>
      </c>
      <c r="B23" s="9">
        <v>1000000</v>
      </c>
      <c r="C23" s="24">
        <v>0</v>
      </c>
      <c r="D23" s="3"/>
      <c r="E23" s="3"/>
      <c r="F23" s="3"/>
      <c r="G23" s="7">
        <v>1062365.8</v>
      </c>
      <c r="H23" s="46">
        <v>879336</v>
      </c>
      <c r="I23" s="7">
        <v>1357144.8</v>
      </c>
      <c r="J23" s="7">
        <v>338832.59</v>
      </c>
      <c r="K23" s="7"/>
      <c r="L23" s="7">
        <v>1132095.72</v>
      </c>
      <c r="M23" s="26">
        <f t="shared" si="3"/>
        <v>3637679.19</v>
      </c>
    </row>
    <row r="24" spans="1:13" ht="15">
      <c r="A24" s="12" t="s">
        <v>15</v>
      </c>
      <c r="B24" s="10">
        <f>B25+B26+B27+B28+B29+B30+B31+B32+B33</f>
        <v>51353180</v>
      </c>
      <c r="C24" s="10">
        <f aca="true" t="shared" si="4" ref="C24:L24">SUM(C25:C33)</f>
        <v>0</v>
      </c>
      <c r="D24" s="13">
        <f t="shared" si="4"/>
        <v>0</v>
      </c>
      <c r="E24" s="13">
        <f t="shared" si="4"/>
        <v>1944005.72</v>
      </c>
      <c r="F24" s="13">
        <f t="shared" si="4"/>
        <v>652017.52</v>
      </c>
      <c r="G24" s="39">
        <f t="shared" si="4"/>
        <v>10876660.51</v>
      </c>
      <c r="H24" s="47">
        <f t="shared" si="4"/>
        <v>1748872.2</v>
      </c>
      <c r="I24" s="47">
        <f t="shared" si="4"/>
        <v>1886527.2499999998</v>
      </c>
      <c r="J24" s="47">
        <f t="shared" si="4"/>
        <v>2436212.33</v>
      </c>
      <c r="K24" s="47">
        <f t="shared" si="4"/>
        <v>2360340.64</v>
      </c>
      <c r="L24" s="47">
        <f t="shared" si="4"/>
        <v>5985257.5</v>
      </c>
      <c r="M24" s="26">
        <f>SUM(D24:L24)</f>
        <v>27889893.67</v>
      </c>
    </row>
    <row r="25" spans="1:13" ht="30">
      <c r="A25" s="14" t="s">
        <v>16</v>
      </c>
      <c r="B25" s="9">
        <v>2700000</v>
      </c>
      <c r="C25" s="21">
        <v>0</v>
      </c>
      <c r="D25" s="3"/>
      <c r="E25" s="3"/>
      <c r="F25" s="7">
        <v>111329</v>
      </c>
      <c r="G25" s="7">
        <v>683899.17</v>
      </c>
      <c r="H25" s="46">
        <v>157671</v>
      </c>
      <c r="I25" s="7">
        <v>129024</v>
      </c>
      <c r="J25" s="7">
        <v>241904.97</v>
      </c>
      <c r="K25" s="7">
        <v>519509.55</v>
      </c>
      <c r="L25" s="7">
        <v>506606.55</v>
      </c>
      <c r="M25" s="26">
        <f t="shared" si="3"/>
        <v>1843337.69</v>
      </c>
    </row>
    <row r="26" spans="1:13" ht="15">
      <c r="A26" s="14" t="s">
        <v>17</v>
      </c>
      <c r="B26" s="9">
        <v>4800000</v>
      </c>
      <c r="C26" s="21">
        <v>0</v>
      </c>
      <c r="D26" s="3"/>
      <c r="E26" s="23">
        <v>20424</v>
      </c>
      <c r="F26" s="3">
        <v>30644.63</v>
      </c>
      <c r="G26" s="7">
        <v>8991.6</v>
      </c>
      <c r="H26" s="46"/>
      <c r="I26" s="7">
        <v>141600</v>
      </c>
      <c r="J26" s="7">
        <v>408422</v>
      </c>
      <c r="K26" s="7">
        <v>13449.99</v>
      </c>
      <c r="L26" s="7">
        <v>165773.06</v>
      </c>
      <c r="M26" s="26">
        <f t="shared" si="3"/>
        <v>623532.22</v>
      </c>
    </row>
    <row r="27" spans="1:13" ht="30">
      <c r="A27" s="14" t="s">
        <v>18</v>
      </c>
      <c r="B27" s="9">
        <v>1900000</v>
      </c>
      <c r="C27" s="21">
        <v>0</v>
      </c>
      <c r="D27" s="3"/>
      <c r="E27" s="23"/>
      <c r="F27" s="7">
        <v>108980</v>
      </c>
      <c r="G27" s="7">
        <v>185850</v>
      </c>
      <c r="H27" s="46"/>
      <c r="I27" s="7">
        <v>318234.2</v>
      </c>
      <c r="J27" s="7">
        <v>6864</v>
      </c>
      <c r="K27" s="7">
        <v>767295</v>
      </c>
      <c r="L27" s="7">
        <v>44320</v>
      </c>
      <c r="M27" s="26">
        <f t="shared" si="3"/>
        <v>1387223.2</v>
      </c>
    </row>
    <row r="28" spans="1:13" ht="15">
      <c r="A28" s="14" t="s">
        <v>19</v>
      </c>
      <c r="B28" s="22">
        <v>100000</v>
      </c>
      <c r="C28" s="21"/>
      <c r="D28" s="3"/>
      <c r="E28" s="23"/>
      <c r="F28" s="3"/>
      <c r="G28" s="7">
        <v>85786</v>
      </c>
      <c r="H28" s="46"/>
      <c r="I28" s="7"/>
      <c r="J28" s="7"/>
      <c r="K28" s="7">
        <v>26600</v>
      </c>
      <c r="L28" s="7"/>
      <c r="M28" s="26">
        <f t="shared" si="3"/>
        <v>112386</v>
      </c>
    </row>
    <row r="29" spans="1:13" ht="30">
      <c r="A29" s="14" t="s">
        <v>20</v>
      </c>
      <c r="B29" s="9">
        <v>1575000</v>
      </c>
      <c r="C29" s="21">
        <v>0</v>
      </c>
      <c r="D29" s="3"/>
      <c r="E29" s="23"/>
      <c r="F29" s="7">
        <v>52226.28</v>
      </c>
      <c r="G29" s="7">
        <v>27758.32</v>
      </c>
      <c r="H29" s="46">
        <v>1185</v>
      </c>
      <c r="I29" s="7">
        <v>117556.39</v>
      </c>
      <c r="J29" s="7">
        <v>8747.6</v>
      </c>
      <c r="K29" s="7">
        <v>8501.54</v>
      </c>
      <c r="L29" s="7">
        <v>6877</v>
      </c>
      <c r="M29" s="26">
        <f t="shared" si="3"/>
        <v>215975.13</v>
      </c>
    </row>
    <row r="30" spans="1:13" ht="30">
      <c r="A30" s="14" t="s">
        <v>21</v>
      </c>
      <c r="B30" s="9">
        <v>678180</v>
      </c>
      <c r="C30" s="23">
        <v>0</v>
      </c>
      <c r="D30" s="3"/>
      <c r="E30" s="23"/>
      <c r="F30" s="3"/>
      <c r="G30" s="7">
        <v>368849.12</v>
      </c>
      <c r="H30" s="46">
        <v>10162</v>
      </c>
      <c r="I30" s="7">
        <v>19233</v>
      </c>
      <c r="J30" s="7">
        <v>55153.4</v>
      </c>
      <c r="K30" s="7">
        <v>110388.69</v>
      </c>
      <c r="L30" s="7">
        <v>20535</v>
      </c>
      <c r="M30" s="26">
        <f t="shared" si="3"/>
        <v>563786.21</v>
      </c>
    </row>
    <row r="31" spans="1:13" ht="30">
      <c r="A31" s="14" t="s">
        <v>22</v>
      </c>
      <c r="B31" s="9">
        <v>19350000</v>
      </c>
      <c r="C31" s="21">
        <v>0</v>
      </c>
      <c r="D31" s="3"/>
      <c r="E31" s="23">
        <v>1893681.72</v>
      </c>
      <c r="F31" s="7">
        <v>73398.29</v>
      </c>
      <c r="G31" s="7">
        <v>2373745.46</v>
      </c>
      <c r="H31" s="46">
        <v>515822</v>
      </c>
      <c r="I31" s="7">
        <v>1640361</v>
      </c>
      <c r="J31" s="7">
        <v>1396818.55</v>
      </c>
      <c r="K31" s="7">
        <v>230193.54</v>
      </c>
      <c r="L31" s="7">
        <v>958594.69</v>
      </c>
      <c r="M31" s="26">
        <f t="shared" si="3"/>
        <v>8124020.56</v>
      </c>
    </row>
    <row r="32" spans="1:13" ht="45">
      <c r="A32" s="14" t="s">
        <v>40</v>
      </c>
      <c r="B32" s="9">
        <v>0</v>
      </c>
      <c r="C32" s="21">
        <f>B32</f>
        <v>0</v>
      </c>
      <c r="D32" s="3"/>
      <c r="E32" s="23"/>
      <c r="F32" s="3"/>
      <c r="G32" s="7"/>
      <c r="H32" s="46"/>
      <c r="I32" s="7"/>
      <c r="J32" s="7"/>
      <c r="K32" s="7"/>
      <c r="L32" s="7"/>
      <c r="M32" s="26">
        <f t="shared" si="3"/>
        <v>0</v>
      </c>
    </row>
    <row r="33" spans="1:13" ht="15">
      <c r="A33" s="14" t="s">
        <v>23</v>
      </c>
      <c r="B33" s="9">
        <v>20250000</v>
      </c>
      <c r="C33" s="21">
        <v>0</v>
      </c>
      <c r="D33" s="3"/>
      <c r="E33" s="23">
        <v>29900</v>
      </c>
      <c r="F33" s="7">
        <v>275439.32</v>
      </c>
      <c r="G33" s="7">
        <v>7141780.84</v>
      </c>
      <c r="H33" s="46">
        <v>1064032.2</v>
      </c>
      <c r="I33" s="7">
        <v>-479481.34</v>
      </c>
      <c r="J33" s="7">
        <v>318301.81</v>
      </c>
      <c r="K33" s="7">
        <v>684402.33</v>
      </c>
      <c r="L33" s="7">
        <v>4282551.2</v>
      </c>
      <c r="M33" s="26">
        <f t="shared" si="3"/>
        <v>9034375.159999998</v>
      </c>
    </row>
    <row r="34" spans="1:13" ht="15">
      <c r="A34" s="12" t="s">
        <v>24</v>
      </c>
      <c r="B34" s="10">
        <f>B35+B36+B37+B38+B39+B40+B41</f>
        <v>250000</v>
      </c>
      <c r="C34" s="10">
        <f>SUM(C35:C41)</f>
        <v>0</v>
      </c>
      <c r="D34" s="3"/>
      <c r="E34" s="3"/>
      <c r="F34" s="3"/>
      <c r="G34" s="37">
        <f aca="true" t="shared" si="5" ref="G34:L34">SUM(G35:G41)</f>
        <v>0</v>
      </c>
      <c r="H34" s="44">
        <f t="shared" si="5"/>
        <v>0</v>
      </c>
      <c r="I34" s="44">
        <f t="shared" si="5"/>
        <v>0</v>
      </c>
      <c r="J34" s="44">
        <f t="shared" si="5"/>
        <v>0</v>
      </c>
      <c r="K34" s="44">
        <f t="shared" si="5"/>
        <v>0</v>
      </c>
      <c r="L34" s="44">
        <f t="shared" si="5"/>
        <v>0</v>
      </c>
      <c r="M34" s="26">
        <f t="shared" si="3"/>
        <v>0</v>
      </c>
    </row>
    <row r="35" spans="1:13" ht="30">
      <c r="A35" s="14" t="s">
        <v>25</v>
      </c>
      <c r="B35" s="9">
        <v>250000</v>
      </c>
      <c r="C35" s="21">
        <v>0</v>
      </c>
      <c r="D35" s="3"/>
      <c r="E35" s="3"/>
      <c r="F35" s="3"/>
      <c r="G35" s="7"/>
      <c r="H35" s="46"/>
      <c r="I35" s="7"/>
      <c r="J35" s="7"/>
      <c r="K35" s="7"/>
      <c r="L35" s="7"/>
      <c r="M35" s="26">
        <f t="shared" si="3"/>
        <v>0</v>
      </c>
    </row>
    <row r="36" spans="1:13" ht="30">
      <c r="A36" s="14" t="s">
        <v>41</v>
      </c>
      <c r="B36" s="9"/>
      <c r="C36" s="18"/>
      <c r="D36" s="3"/>
      <c r="E36" s="3"/>
      <c r="F36" s="3"/>
      <c r="G36" s="7"/>
      <c r="H36" s="46"/>
      <c r="I36" s="7"/>
      <c r="J36" s="7"/>
      <c r="K36" s="7"/>
      <c r="L36" s="7"/>
      <c r="M36" s="26">
        <f t="shared" si="3"/>
        <v>0</v>
      </c>
    </row>
    <row r="37" spans="1:13" ht="30">
      <c r="A37" s="14" t="s">
        <v>42</v>
      </c>
      <c r="B37" s="9"/>
      <c r="C37" s="18"/>
      <c r="D37" s="3"/>
      <c r="E37" s="3"/>
      <c r="F37" s="3"/>
      <c r="G37" s="7"/>
      <c r="H37" s="46"/>
      <c r="I37" s="7"/>
      <c r="J37" s="7"/>
      <c r="K37" s="7"/>
      <c r="L37" s="7"/>
      <c r="M37" s="26">
        <f t="shared" si="3"/>
        <v>0</v>
      </c>
    </row>
    <row r="38" spans="1:13" ht="30">
      <c r="A38" s="14" t="s">
        <v>43</v>
      </c>
      <c r="B38" s="9"/>
      <c r="C38" s="23"/>
      <c r="D38" s="3"/>
      <c r="E38" s="3"/>
      <c r="F38" s="3"/>
      <c r="G38" s="7"/>
      <c r="H38" s="46"/>
      <c r="I38" s="7"/>
      <c r="J38" s="7"/>
      <c r="K38" s="7"/>
      <c r="L38" s="7"/>
      <c r="M38" s="26">
        <f t="shared" si="3"/>
        <v>0</v>
      </c>
    </row>
    <row r="39" spans="1:13" ht="30">
      <c r="A39" s="14" t="s">
        <v>44</v>
      </c>
      <c r="B39" s="9"/>
      <c r="C39" s="18"/>
      <c r="D39" s="3"/>
      <c r="E39" s="3"/>
      <c r="F39" s="3"/>
      <c r="G39" s="7"/>
      <c r="H39" s="46"/>
      <c r="I39" s="7"/>
      <c r="J39" s="7"/>
      <c r="K39" s="7"/>
      <c r="L39" s="7"/>
      <c r="M39" s="26">
        <f t="shared" si="3"/>
        <v>0</v>
      </c>
    </row>
    <row r="40" spans="1:13" ht="30">
      <c r="A40" s="14" t="s">
        <v>26</v>
      </c>
      <c r="B40" s="9"/>
      <c r="C40" s="18">
        <v>0</v>
      </c>
      <c r="D40" s="3"/>
      <c r="E40" s="3"/>
      <c r="F40" s="3"/>
      <c r="G40" s="7"/>
      <c r="H40" s="46"/>
      <c r="I40" s="7"/>
      <c r="J40" s="7"/>
      <c r="K40" s="7"/>
      <c r="L40" s="7"/>
      <c r="M40" s="26">
        <f t="shared" si="3"/>
        <v>0</v>
      </c>
    </row>
    <row r="41" spans="1:13" ht="30">
      <c r="A41" s="14" t="s">
        <v>45</v>
      </c>
      <c r="B41" s="11"/>
      <c r="C41" s="18"/>
      <c r="D41" s="3"/>
      <c r="E41" s="3"/>
      <c r="F41" s="3"/>
      <c r="G41" s="7"/>
      <c r="H41" s="46"/>
      <c r="I41" s="7"/>
      <c r="J41" s="7"/>
      <c r="K41" s="7"/>
      <c r="L41" s="7"/>
      <c r="M41" s="26">
        <f t="shared" si="3"/>
        <v>0</v>
      </c>
    </row>
    <row r="42" spans="1:13" ht="15">
      <c r="A42" s="12" t="s">
        <v>46</v>
      </c>
      <c r="B42" s="10">
        <f>SUM(B43:B49)</f>
        <v>40000000</v>
      </c>
      <c r="C42" s="10">
        <f>SUM(C43:C49)</f>
        <v>0</v>
      </c>
      <c r="D42" s="10">
        <f aca="true" t="shared" si="6" ref="D42:L42">SUM(D43:D49)</f>
        <v>0</v>
      </c>
      <c r="E42" s="10">
        <f t="shared" si="6"/>
        <v>0</v>
      </c>
      <c r="F42" s="10">
        <f t="shared" si="6"/>
        <v>0</v>
      </c>
      <c r="G42" s="10">
        <f t="shared" si="6"/>
        <v>0</v>
      </c>
      <c r="H42" s="10">
        <f t="shared" si="6"/>
        <v>0</v>
      </c>
      <c r="I42" s="10">
        <f t="shared" si="6"/>
        <v>40000000</v>
      </c>
      <c r="J42" s="10">
        <f t="shared" si="6"/>
        <v>0</v>
      </c>
      <c r="K42" s="10">
        <f t="shared" si="6"/>
        <v>0</v>
      </c>
      <c r="L42" s="10">
        <f t="shared" si="6"/>
        <v>0</v>
      </c>
      <c r="M42" s="26">
        <f t="shared" si="3"/>
        <v>40000000</v>
      </c>
    </row>
    <row r="43" spans="1:13" ht="30">
      <c r="A43" s="14" t="s">
        <v>47</v>
      </c>
      <c r="B43" s="9"/>
      <c r="C43" s="18"/>
      <c r="D43" s="3"/>
      <c r="E43" s="3"/>
      <c r="F43" s="3"/>
      <c r="G43" s="7"/>
      <c r="H43" s="46"/>
      <c r="I43" s="7"/>
      <c r="J43" s="7"/>
      <c r="K43" s="7"/>
      <c r="L43" s="7"/>
      <c r="M43" s="26">
        <f t="shared" si="3"/>
        <v>0</v>
      </c>
    </row>
    <row r="44" spans="1:13" ht="30">
      <c r="A44" s="14" t="s">
        <v>48</v>
      </c>
      <c r="B44" s="9"/>
      <c r="C44" s="18"/>
      <c r="D44" s="3"/>
      <c r="E44" s="3"/>
      <c r="F44" s="3"/>
      <c r="G44" s="7"/>
      <c r="H44" s="46"/>
      <c r="I44" s="7"/>
      <c r="J44" s="7"/>
      <c r="K44" s="7"/>
      <c r="L44" s="7"/>
      <c r="M44" s="26">
        <f t="shared" si="3"/>
        <v>0</v>
      </c>
    </row>
    <row r="45" spans="1:13" ht="30">
      <c r="A45" s="14" t="s">
        <v>49</v>
      </c>
      <c r="B45" s="9"/>
      <c r="C45" s="18"/>
      <c r="D45" s="3"/>
      <c r="E45" s="3"/>
      <c r="F45" s="3"/>
      <c r="G45" s="7"/>
      <c r="H45" s="46"/>
      <c r="I45" s="7"/>
      <c r="J45" s="7"/>
      <c r="K45" s="7"/>
      <c r="L45" s="7"/>
      <c r="M45" s="26">
        <f t="shared" si="3"/>
        <v>0</v>
      </c>
    </row>
    <row r="46" spans="1:13" ht="30">
      <c r="A46" s="14" t="s">
        <v>50</v>
      </c>
      <c r="B46" s="9">
        <v>40000000</v>
      </c>
      <c r="C46" s="18">
        <v>0</v>
      </c>
      <c r="D46" s="3"/>
      <c r="E46" s="3"/>
      <c r="F46" s="3"/>
      <c r="G46" s="7"/>
      <c r="H46" s="46"/>
      <c r="I46" s="7">
        <v>40000000</v>
      </c>
      <c r="J46" s="7"/>
      <c r="K46" s="7"/>
      <c r="L46" s="7"/>
      <c r="M46" s="26">
        <f t="shared" si="3"/>
        <v>40000000</v>
      </c>
    </row>
    <row r="47" spans="1:13" ht="30">
      <c r="A47" s="14" t="s">
        <v>51</v>
      </c>
      <c r="B47" s="9"/>
      <c r="C47" s="18"/>
      <c r="D47" s="3"/>
      <c r="E47" s="3"/>
      <c r="F47" s="3"/>
      <c r="G47" s="7"/>
      <c r="H47" s="46"/>
      <c r="I47" s="7"/>
      <c r="J47" s="7"/>
      <c r="K47" s="7"/>
      <c r="L47" s="7"/>
      <c r="M47" s="26">
        <f t="shared" si="3"/>
        <v>0</v>
      </c>
    </row>
    <row r="48" spans="1:13" ht="30">
      <c r="A48" s="14" t="s">
        <v>52</v>
      </c>
      <c r="B48" s="9"/>
      <c r="C48" s="18"/>
      <c r="D48" s="3"/>
      <c r="E48" s="3"/>
      <c r="F48" s="3"/>
      <c r="G48" s="7"/>
      <c r="H48" s="46"/>
      <c r="I48" s="7"/>
      <c r="J48" s="7"/>
      <c r="K48" s="7"/>
      <c r="L48" s="7"/>
      <c r="M48" s="26">
        <f t="shared" si="3"/>
        <v>0</v>
      </c>
    </row>
    <row r="49" spans="1:13" ht="30">
      <c r="A49" s="14" t="s">
        <v>53</v>
      </c>
      <c r="B49" s="9"/>
      <c r="C49" s="18"/>
      <c r="D49" s="3"/>
      <c r="E49" s="3"/>
      <c r="F49" s="3"/>
      <c r="G49" s="7"/>
      <c r="H49" s="46"/>
      <c r="I49" s="7"/>
      <c r="J49" s="7"/>
      <c r="K49" s="7"/>
      <c r="L49" s="7"/>
      <c r="M49" s="26">
        <f t="shared" si="3"/>
        <v>0</v>
      </c>
    </row>
    <row r="50" spans="1:13" ht="30">
      <c r="A50" s="12" t="s">
        <v>27</v>
      </c>
      <c r="B50" s="10">
        <f>B51+B52+B53+B54+B55+B56+B57+B59+B58</f>
        <v>9450000</v>
      </c>
      <c r="C50" s="10">
        <f>SUM(C51:C59)</f>
        <v>0</v>
      </c>
      <c r="D50" s="3"/>
      <c r="E50" s="3"/>
      <c r="F50" s="3"/>
      <c r="G50" s="37">
        <f aca="true" t="shared" si="7" ref="G50:L50">SUM(G51:G59)</f>
        <v>145707.58</v>
      </c>
      <c r="H50" s="44">
        <f t="shared" si="7"/>
        <v>97114</v>
      </c>
      <c r="I50" s="44">
        <f t="shared" si="7"/>
        <v>345759.95999999996</v>
      </c>
      <c r="J50" s="44">
        <f t="shared" si="7"/>
        <v>25776701.86</v>
      </c>
      <c r="K50" s="44">
        <f t="shared" si="7"/>
        <v>605422.6</v>
      </c>
      <c r="L50" s="44">
        <f t="shared" si="7"/>
        <v>11800.01</v>
      </c>
      <c r="M50" s="26">
        <f>SUM(D50:L50)</f>
        <v>26982506.01</v>
      </c>
    </row>
    <row r="51" spans="1:13" ht="15">
      <c r="A51" s="14" t="s">
        <v>28</v>
      </c>
      <c r="B51" s="9">
        <v>1350000</v>
      </c>
      <c r="C51" s="21">
        <v>0</v>
      </c>
      <c r="D51" s="3"/>
      <c r="E51" s="3"/>
      <c r="F51" s="3"/>
      <c r="G51" s="7"/>
      <c r="H51" s="46">
        <v>14986</v>
      </c>
      <c r="I51" s="7">
        <v>132160</v>
      </c>
      <c r="J51" s="7"/>
      <c r="K51" s="7"/>
      <c r="L51" s="7">
        <v>5900</v>
      </c>
      <c r="M51" s="26">
        <f t="shared" si="3"/>
        <v>147146</v>
      </c>
    </row>
    <row r="52" spans="1:13" ht="30">
      <c r="A52" s="14" t="s">
        <v>29</v>
      </c>
      <c r="B52" s="9">
        <v>200000</v>
      </c>
      <c r="C52" s="21">
        <v>0</v>
      </c>
      <c r="D52" s="3"/>
      <c r="E52" s="3"/>
      <c r="F52" s="3"/>
      <c r="G52" s="7"/>
      <c r="H52" s="46">
        <v>82128</v>
      </c>
      <c r="I52" s="7">
        <v>0</v>
      </c>
      <c r="J52" s="7">
        <v>373067.86</v>
      </c>
      <c r="K52" s="7"/>
      <c r="L52" s="7">
        <v>5900.01</v>
      </c>
      <c r="M52" s="26">
        <f t="shared" si="3"/>
        <v>455195.86</v>
      </c>
    </row>
    <row r="53" spans="1:13" ht="30">
      <c r="A53" s="14" t="s">
        <v>30</v>
      </c>
      <c r="B53" s="9">
        <v>50000</v>
      </c>
      <c r="C53" s="21"/>
      <c r="D53" s="3"/>
      <c r="E53" s="3"/>
      <c r="F53" s="3"/>
      <c r="G53" s="7">
        <v>18293.54</v>
      </c>
      <c r="H53" s="46"/>
      <c r="I53" s="7"/>
      <c r="J53" s="7"/>
      <c r="K53" s="7"/>
      <c r="L53" s="7"/>
      <c r="M53" s="26">
        <f t="shared" si="3"/>
        <v>18293.54</v>
      </c>
    </row>
    <row r="54" spans="1:13" ht="30">
      <c r="A54" s="14" t="s">
        <v>31</v>
      </c>
      <c r="B54" s="9">
        <v>4200000</v>
      </c>
      <c r="C54" s="21">
        <v>0</v>
      </c>
      <c r="D54" s="3"/>
      <c r="E54" s="3"/>
      <c r="F54" s="3"/>
      <c r="G54" s="7"/>
      <c r="H54" s="46"/>
      <c r="I54" s="7">
        <v>163599.96</v>
      </c>
      <c r="J54" s="7">
        <v>25403634</v>
      </c>
      <c r="K54" s="7"/>
      <c r="L54" s="7"/>
      <c r="M54" s="26">
        <f t="shared" si="3"/>
        <v>25567233.96</v>
      </c>
    </row>
    <row r="55" spans="1:13" ht="30">
      <c r="A55" s="14" t="s">
        <v>32</v>
      </c>
      <c r="B55" s="9">
        <v>150000</v>
      </c>
      <c r="C55" s="21">
        <v>0</v>
      </c>
      <c r="D55" s="3"/>
      <c r="E55" s="3"/>
      <c r="F55" s="3"/>
      <c r="G55" s="7">
        <v>127414.04</v>
      </c>
      <c r="H55" s="46"/>
      <c r="I55" s="7">
        <v>50000</v>
      </c>
      <c r="J55" s="7"/>
      <c r="K55" s="7">
        <v>605422.6</v>
      </c>
      <c r="L55" s="7"/>
      <c r="M55" s="26">
        <f t="shared" si="3"/>
        <v>782836.6399999999</v>
      </c>
    </row>
    <row r="56" spans="1:13" ht="30">
      <c r="A56" s="14" t="s">
        <v>54</v>
      </c>
      <c r="B56" s="9">
        <v>0</v>
      </c>
      <c r="C56" s="21">
        <v>0</v>
      </c>
      <c r="D56" s="3"/>
      <c r="E56" s="3"/>
      <c r="F56" s="3"/>
      <c r="G56" s="7"/>
      <c r="H56" s="46"/>
      <c r="I56" s="7"/>
      <c r="J56" s="7"/>
      <c r="K56" s="7"/>
      <c r="L56" s="7"/>
      <c r="M56" s="26">
        <f t="shared" si="3"/>
        <v>0</v>
      </c>
    </row>
    <row r="57" spans="1:13" ht="30">
      <c r="A57" s="14" t="s">
        <v>55</v>
      </c>
      <c r="B57" s="9"/>
      <c r="C57" s="21"/>
      <c r="D57" s="3"/>
      <c r="E57" s="3"/>
      <c r="F57" s="3"/>
      <c r="G57" s="7"/>
      <c r="H57" s="46"/>
      <c r="I57" s="7"/>
      <c r="J57" s="7"/>
      <c r="K57" s="7"/>
      <c r="L57" s="7"/>
      <c r="M57" s="26">
        <f t="shared" si="3"/>
        <v>0</v>
      </c>
    </row>
    <row r="58" spans="1:13" ht="15">
      <c r="A58" s="14" t="s">
        <v>33</v>
      </c>
      <c r="B58" s="9">
        <v>3500000</v>
      </c>
      <c r="C58" s="21">
        <v>0</v>
      </c>
      <c r="D58" s="3"/>
      <c r="E58" s="3"/>
      <c r="F58" s="3"/>
      <c r="G58" s="7"/>
      <c r="H58" s="46"/>
      <c r="I58" s="7"/>
      <c r="J58" s="7"/>
      <c r="K58" s="7"/>
      <c r="L58" s="7"/>
      <c r="M58" s="26">
        <f t="shared" si="3"/>
        <v>0</v>
      </c>
    </row>
    <row r="59" spans="1:13" ht="45">
      <c r="A59" s="14" t="s">
        <v>56</v>
      </c>
      <c r="B59" s="9"/>
      <c r="C59" s="18"/>
      <c r="D59" s="3"/>
      <c r="E59" s="3"/>
      <c r="F59" s="3"/>
      <c r="G59" s="7"/>
      <c r="H59" s="46"/>
      <c r="I59" s="7"/>
      <c r="J59" s="7"/>
      <c r="K59" s="7"/>
      <c r="L59" s="7"/>
      <c r="M59" s="26">
        <f t="shared" si="3"/>
        <v>0</v>
      </c>
    </row>
    <row r="60" spans="1:13" ht="15">
      <c r="A60" s="12" t="s">
        <v>57</v>
      </c>
      <c r="B60" s="10">
        <f>B61+B62+B63+B64</f>
        <v>24000000</v>
      </c>
      <c r="C60" s="10">
        <f>SUM(C61:C64)</f>
        <v>0</v>
      </c>
      <c r="D60" s="3"/>
      <c r="E60" s="3"/>
      <c r="F60" s="3"/>
      <c r="G60" s="37">
        <f aca="true" t="shared" si="8" ref="G60:L60">SUM(G61:G64)</f>
        <v>0</v>
      </c>
      <c r="H60" s="44">
        <f t="shared" si="8"/>
        <v>1951415.45</v>
      </c>
      <c r="I60" s="44">
        <f t="shared" si="8"/>
        <v>-22620.60999999987</v>
      </c>
      <c r="J60" s="44">
        <f t="shared" si="8"/>
        <v>796609.43</v>
      </c>
      <c r="K60" s="44">
        <f t="shared" si="8"/>
        <v>0</v>
      </c>
      <c r="L60" s="44">
        <f t="shared" si="8"/>
        <v>3419476.52</v>
      </c>
      <c r="M60" s="26">
        <f>SUM(D60:L60)</f>
        <v>6144880.79</v>
      </c>
    </row>
    <row r="61" spans="1:13" ht="15">
      <c r="A61" s="14" t="s">
        <v>58</v>
      </c>
      <c r="B61" s="9">
        <v>24000000</v>
      </c>
      <c r="C61" s="21">
        <v>0</v>
      </c>
      <c r="D61" s="3"/>
      <c r="E61" s="3"/>
      <c r="F61" s="3"/>
      <c r="G61" s="7"/>
      <c r="H61" s="46">
        <v>1951415.45</v>
      </c>
      <c r="I61" s="7">
        <v>-1951415.45</v>
      </c>
      <c r="J61" s="7"/>
      <c r="K61" s="7"/>
      <c r="L61" s="7"/>
      <c r="M61" s="26">
        <f t="shared" si="3"/>
        <v>0</v>
      </c>
    </row>
    <row r="62" spans="1:13" ht="15">
      <c r="A62" s="14" t="s">
        <v>59</v>
      </c>
      <c r="B62" s="9">
        <v>0</v>
      </c>
      <c r="C62" s="21">
        <v>0</v>
      </c>
      <c r="D62" s="3"/>
      <c r="E62" s="3"/>
      <c r="F62" s="3"/>
      <c r="G62" s="7"/>
      <c r="H62" s="46"/>
      <c r="I62" s="7">
        <v>1928794.84</v>
      </c>
      <c r="J62" s="7">
        <v>796609.43</v>
      </c>
      <c r="K62" s="7"/>
      <c r="L62" s="7">
        <v>3419476.52</v>
      </c>
      <c r="M62" s="26">
        <f t="shared" si="3"/>
        <v>2725404.27</v>
      </c>
    </row>
    <row r="63" spans="1:13" ht="30">
      <c r="A63" s="14" t="s">
        <v>60</v>
      </c>
      <c r="B63" s="9"/>
      <c r="C63" s="18"/>
      <c r="D63" s="3"/>
      <c r="E63" s="3"/>
      <c r="F63" s="3"/>
      <c r="G63" s="7"/>
      <c r="H63" s="46"/>
      <c r="I63" s="7"/>
      <c r="J63" s="7"/>
      <c r="K63" s="7"/>
      <c r="L63" s="7"/>
      <c r="M63" s="26">
        <f t="shared" si="3"/>
        <v>0</v>
      </c>
    </row>
    <row r="64" spans="1:13" ht="45">
      <c r="A64" s="14" t="s">
        <v>61</v>
      </c>
      <c r="B64" s="9"/>
      <c r="C64" s="18"/>
      <c r="D64" s="3"/>
      <c r="E64" s="3"/>
      <c r="F64" s="3"/>
      <c r="G64" s="7"/>
      <c r="H64" s="46"/>
      <c r="I64" s="7"/>
      <c r="J64" s="7"/>
      <c r="K64" s="7"/>
      <c r="L64" s="7"/>
      <c r="M64" s="26">
        <f t="shared" si="3"/>
        <v>0</v>
      </c>
    </row>
    <row r="65" spans="1:13" ht="30">
      <c r="A65" s="12" t="s">
        <v>62</v>
      </c>
      <c r="B65" s="10">
        <f>B66+B67</f>
        <v>0</v>
      </c>
      <c r="C65" s="10">
        <f>SUM(C66:C67)</f>
        <v>0</v>
      </c>
      <c r="D65" s="3"/>
      <c r="E65" s="3"/>
      <c r="F65" s="3"/>
      <c r="G65" s="37">
        <f>SUM(G66:G67)</f>
        <v>0</v>
      </c>
      <c r="H65" s="44">
        <f>SUM(H66:H67)</f>
        <v>0</v>
      </c>
      <c r="I65" s="37"/>
      <c r="J65" s="37"/>
      <c r="K65" s="37"/>
      <c r="L65" s="37"/>
      <c r="M65" s="26">
        <f t="shared" si="3"/>
        <v>0</v>
      </c>
    </row>
    <row r="66" spans="1:13" ht="15">
      <c r="A66" s="14" t="s">
        <v>63</v>
      </c>
      <c r="B66" s="9"/>
      <c r="C66" s="18"/>
      <c r="D66" s="3"/>
      <c r="E66" s="3"/>
      <c r="F66" s="3"/>
      <c r="G66" s="7"/>
      <c r="H66" s="46"/>
      <c r="I66" s="7"/>
      <c r="J66" s="7"/>
      <c r="K66" s="7"/>
      <c r="L66" s="7"/>
      <c r="M66" s="26">
        <f t="shared" si="3"/>
        <v>0</v>
      </c>
    </row>
    <row r="67" spans="1:13" ht="30">
      <c r="A67" s="14" t="s">
        <v>64</v>
      </c>
      <c r="B67" s="9"/>
      <c r="C67" s="18"/>
      <c r="D67" s="3"/>
      <c r="E67" s="3"/>
      <c r="F67" s="3"/>
      <c r="G67" s="7"/>
      <c r="H67" s="46"/>
      <c r="I67" s="7"/>
      <c r="J67" s="7"/>
      <c r="K67" s="7"/>
      <c r="L67" s="7"/>
      <c r="M67" s="26">
        <f t="shared" si="3"/>
        <v>0</v>
      </c>
    </row>
    <row r="68" spans="1:13" ht="15">
      <c r="A68" s="12" t="s">
        <v>65</v>
      </c>
      <c r="B68" s="10">
        <f>B69+B70+B71</f>
        <v>0</v>
      </c>
      <c r="C68" s="10">
        <f>SUM(C69:C71)</f>
        <v>0</v>
      </c>
      <c r="D68" s="3"/>
      <c r="E68" s="3"/>
      <c r="F68" s="3"/>
      <c r="G68" s="37">
        <f>SUM(G69:G71)</f>
        <v>0</v>
      </c>
      <c r="H68" s="44">
        <f>SUM(H69:H71)</f>
        <v>0</v>
      </c>
      <c r="I68" s="37"/>
      <c r="J68" s="37"/>
      <c r="K68" s="37"/>
      <c r="L68" s="37"/>
      <c r="M68" s="26">
        <f t="shared" si="3"/>
        <v>0</v>
      </c>
    </row>
    <row r="69" spans="1:13" ht="30">
      <c r="A69" s="14" t="s">
        <v>66</v>
      </c>
      <c r="B69" s="9"/>
      <c r="C69" s="18"/>
      <c r="D69" s="3"/>
      <c r="E69" s="3"/>
      <c r="F69" s="3"/>
      <c r="G69" s="7"/>
      <c r="H69" s="46"/>
      <c r="I69" s="7"/>
      <c r="J69" s="7"/>
      <c r="K69" s="7"/>
      <c r="L69" s="7"/>
      <c r="M69" s="26">
        <f t="shared" si="3"/>
        <v>0</v>
      </c>
    </row>
    <row r="70" spans="1:13" ht="30">
      <c r="A70" s="14" t="s">
        <v>67</v>
      </c>
      <c r="B70" s="9"/>
      <c r="C70" s="18"/>
      <c r="D70" s="3"/>
      <c r="E70" s="3"/>
      <c r="F70" s="3"/>
      <c r="G70" s="7"/>
      <c r="H70" s="46"/>
      <c r="I70" s="7"/>
      <c r="J70" s="7"/>
      <c r="K70" s="7"/>
      <c r="L70" s="7"/>
      <c r="M70" s="26">
        <f t="shared" si="3"/>
        <v>0</v>
      </c>
    </row>
    <row r="71" spans="1:13" ht="30">
      <c r="A71" s="14" t="s">
        <v>68</v>
      </c>
      <c r="B71" s="9"/>
      <c r="C71" s="18"/>
      <c r="D71" s="3"/>
      <c r="E71" s="3"/>
      <c r="F71" s="3"/>
      <c r="G71" s="7"/>
      <c r="H71" s="46"/>
      <c r="I71" s="7"/>
      <c r="J71" s="7"/>
      <c r="K71" s="7"/>
      <c r="L71" s="7"/>
      <c r="M71" s="26">
        <f t="shared" si="3"/>
        <v>0</v>
      </c>
    </row>
    <row r="72" spans="1:13" ht="15">
      <c r="A72" s="28" t="s">
        <v>34</v>
      </c>
      <c r="B72" s="29">
        <f>B8+B14+B24+B34+B50+B60+B42</f>
        <v>2359343180</v>
      </c>
      <c r="C72" s="29">
        <f>C8+C14+C24+C34+C42+C50+C60+C65+C68</f>
        <v>0</v>
      </c>
      <c r="D72" s="29">
        <f>D8+D14+D24+D34+D50+D60</f>
        <v>48504727.080000006</v>
      </c>
      <c r="E72" s="29">
        <f>E8+E14+E24+E34+E50+E60</f>
        <v>160869033.5</v>
      </c>
      <c r="F72" s="29">
        <f>F8+F14+F24+F34+F50+F60</f>
        <v>175349495.33</v>
      </c>
      <c r="G72" s="29">
        <f>G8+G14+G24+G34+G42+G50+G60+G65+G68</f>
        <v>71908163.57000001</v>
      </c>
      <c r="H72" s="48">
        <f>H8+H14+H24+H34+H42+H50+H60+H65+H68</f>
        <v>63296124.83000001</v>
      </c>
      <c r="I72" s="29">
        <f>+I7</f>
        <v>471569218.99999994</v>
      </c>
      <c r="J72" s="29">
        <f>+J7</f>
        <v>271503655.39000005</v>
      </c>
      <c r="K72" s="29">
        <f>+K7</f>
        <v>116663166.27</v>
      </c>
      <c r="L72" s="29">
        <f>+L7</f>
        <v>204413349.43</v>
      </c>
      <c r="M72" s="26">
        <f>SUM(D72:L72)</f>
        <v>1584076934.4</v>
      </c>
    </row>
    <row r="73" spans="1:13" ht="15">
      <c r="A73" s="16"/>
      <c r="B73" s="9"/>
      <c r="C73" s="18"/>
      <c r="D73" s="3"/>
      <c r="E73" s="3"/>
      <c r="F73" s="3"/>
      <c r="G73" s="7"/>
      <c r="H73" s="46"/>
      <c r="I73" s="7"/>
      <c r="J73" s="7"/>
      <c r="K73" s="7"/>
      <c r="L73" s="7"/>
      <c r="M73" s="26">
        <f t="shared" si="3"/>
        <v>0</v>
      </c>
    </row>
    <row r="74" spans="1:13" ht="15">
      <c r="A74" s="12" t="s">
        <v>69</v>
      </c>
      <c r="B74" s="10">
        <f>+B75+B78+B81</f>
        <v>550000000</v>
      </c>
      <c r="C74" s="18"/>
      <c r="D74" s="3"/>
      <c r="E74" s="3"/>
      <c r="F74" s="3"/>
      <c r="G74" s="7">
        <f>G75+G78+G81</f>
        <v>0</v>
      </c>
      <c r="H74" s="46">
        <f>H75+H78+H81</f>
        <v>0</v>
      </c>
      <c r="I74" s="7"/>
      <c r="J74" s="7"/>
      <c r="K74" s="7"/>
      <c r="L74" s="7"/>
      <c r="M74" s="26">
        <f t="shared" si="3"/>
        <v>0</v>
      </c>
    </row>
    <row r="75" spans="1:13" ht="30">
      <c r="A75" s="12" t="s">
        <v>70</v>
      </c>
      <c r="B75" s="10">
        <f>B76+B77</f>
        <v>550000000</v>
      </c>
      <c r="C75" s="10">
        <f>C76+C77</f>
        <v>0</v>
      </c>
      <c r="D75" s="3"/>
      <c r="E75" s="3"/>
      <c r="F75" s="3"/>
      <c r="G75" s="7">
        <f>SUM(G76:G77)</f>
        <v>0</v>
      </c>
      <c r="H75" s="46">
        <f>SUM(H76:H77)</f>
        <v>0</v>
      </c>
      <c r="I75" s="7"/>
      <c r="J75" s="7"/>
      <c r="K75" s="7"/>
      <c r="L75" s="7"/>
      <c r="M75" s="26">
        <f t="shared" si="3"/>
        <v>0</v>
      </c>
    </row>
    <row r="76" spans="1:13" ht="30">
      <c r="A76" s="14" t="s">
        <v>71</v>
      </c>
      <c r="B76" s="9"/>
      <c r="C76" s="18"/>
      <c r="D76" s="3"/>
      <c r="E76" s="3"/>
      <c r="F76" s="3"/>
      <c r="G76" s="7"/>
      <c r="H76" s="46"/>
      <c r="I76" s="7"/>
      <c r="J76" s="7"/>
      <c r="K76" s="7"/>
      <c r="L76" s="7"/>
      <c r="M76" s="26">
        <f t="shared" si="3"/>
        <v>0</v>
      </c>
    </row>
    <row r="77" spans="1:13" ht="30">
      <c r="A77" s="14" t="s">
        <v>72</v>
      </c>
      <c r="B77" s="9">
        <v>550000000</v>
      </c>
      <c r="C77" s="18"/>
      <c r="D77" s="3"/>
      <c r="E77" s="3"/>
      <c r="F77" s="3"/>
      <c r="G77" s="7"/>
      <c r="H77" s="46"/>
      <c r="I77" s="7"/>
      <c r="J77" s="7"/>
      <c r="K77" s="7"/>
      <c r="L77" s="7"/>
      <c r="M77" s="26">
        <f t="shared" si="3"/>
        <v>0</v>
      </c>
    </row>
    <row r="78" spans="1:13" ht="15">
      <c r="A78" s="12" t="s">
        <v>73</v>
      </c>
      <c r="B78" s="10">
        <f>B79+B80</f>
        <v>0</v>
      </c>
      <c r="C78" s="10">
        <f>C79+C80</f>
        <v>0</v>
      </c>
      <c r="D78" s="3"/>
      <c r="E78" s="3"/>
      <c r="F78" s="3"/>
      <c r="G78" s="7">
        <f>SUM(G79:G80)</f>
        <v>0</v>
      </c>
      <c r="H78" s="46">
        <f>SUM(H79:H80)</f>
        <v>0</v>
      </c>
      <c r="I78" s="7"/>
      <c r="J78" s="7"/>
      <c r="K78" s="7"/>
      <c r="L78" s="7"/>
      <c r="M78" s="26">
        <f t="shared" si="3"/>
        <v>0</v>
      </c>
    </row>
    <row r="79" spans="1:13" ht="30">
      <c r="A79" s="14" t="s">
        <v>74</v>
      </c>
      <c r="B79" s="9">
        <v>0</v>
      </c>
      <c r="C79" s="9">
        <v>0</v>
      </c>
      <c r="D79" s="3"/>
      <c r="E79" s="3"/>
      <c r="F79" s="3"/>
      <c r="G79" s="7"/>
      <c r="H79" s="46"/>
      <c r="I79" s="7"/>
      <c r="J79" s="7"/>
      <c r="K79" s="7"/>
      <c r="L79" s="7"/>
      <c r="M79" s="26">
        <f t="shared" si="3"/>
        <v>0</v>
      </c>
    </row>
    <row r="80" spans="1:13" ht="30">
      <c r="A80" s="14" t="s">
        <v>75</v>
      </c>
      <c r="B80" s="9"/>
      <c r="C80" s="18"/>
      <c r="D80" s="3"/>
      <c r="E80" s="3"/>
      <c r="F80" s="3"/>
      <c r="G80" s="7"/>
      <c r="H80" s="46"/>
      <c r="I80" s="7"/>
      <c r="J80" s="7"/>
      <c r="K80" s="7"/>
      <c r="L80" s="7"/>
      <c r="M80" s="26">
        <f t="shared" si="3"/>
        <v>0</v>
      </c>
    </row>
    <row r="81" spans="1:13" ht="30">
      <c r="A81" s="12" t="s">
        <v>76</v>
      </c>
      <c r="B81" s="10">
        <f>B82</f>
        <v>0</v>
      </c>
      <c r="C81" s="10">
        <f>C82</f>
        <v>0</v>
      </c>
      <c r="D81" s="3"/>
      <c r="E81" s="3"/>
      <c r="F81" s="3"/>
      <c r="G81" s="7">
        <f>G82</f>
        <v>0</v>
      </c>
      <c r="H81" s="46">
        <f>SUM(H82)</f>
        <v>0</v>
      </c>
      <c r="I81" s="7"/>
      <c r="J81" s="7"/>
      <c r="K81" s="7"/>
      <c r="L81" s="7"/>
      <c r="M81" s="26">
        <f t="shared" si="3"/>
        <v>0</v>
      </c>
    </row>
    <row r="82" spans="1:13" ht="30">
      <c r="A82" s="14" t="s">
        <v>77</v>
      </c>
      <c r="B82" s="9"/>
      <c r="C82" s="18"/>
      <c r="D82" s="3"/>
      <c r="E82" s="3"/>
      <c r="F82" s="3"/>
      <c r="G82" s="7"/>
      <c r="H82" s="46"/>
      <c r="I82" s="7"/>
      <c r="J82" s="7"/>
      <c r="K82" s="7"/>
      <c r="L82" s="7"/>
      <c r="M82" s="26">
        <f t="shared" si="3"/>
        <v>0</v>
      </c>
    </row>
    <row r="83" spans="1:13" ht="15">
      <c r="A83" s="30" t="s">
        <v>78</v>
      </c>
      <c r="B83" s="25">
        <f>B75+B78+B81</f>
        <v>550000000</v>
      </c>
      <c r="C83" s="25">
        <f>C75+C78+C81</f>
        <v>0</v>
      </c>
      <c r="D83" s="3"/>
      <c r="E83" s="3"/>
      <c r="F83" s="3"/>
      <c r="G83" s="7">
        <f>G75+G78+G81</f>
        <v>0</v>
      </c>
      <c r="H83" s="46">
        <f>SUM(H75+H78+H81)</f>
        <v>0</v>
      </c>
      <c r="I83" s="7"/>
      <c r="J83" s="7"/>
      <c r="K83" s="7"/>
      <c r="L83" s="7"/>
      <c r="M83" s="26">
        <f>SUM(D83:I83)</f>
        <v>0</v>
      </c>
    </row>
    <row r="84" spans="1:13" ht="15">
      <c r="A84" s="3"/>
      <c r="B84" s="7"/>
      <c r="C84" s="18"/>
      <c r="D84" s="3"/>
      <c r="E84" s="3"/>
      <c r="F84" s="3"/>
      <c r="G84" s="7"/>
      <c r="H84" s="46"/>
      <c r="I84" s="7"/>
      <c r="J84" s="7"/>
      <c r="K84" s="7"/>
      <c r="L84" s="7"/>
      <c r="M84" s="26">
        <f>SUM(D84:I84)</f>
        <v>0</v>
      </c>
    </row>
    <row r="85" spans="1:13" ht="31.5">
      <c r="A85" s="31" t="s">
        <v>79</v>
      </c>
      <c r="B85" s="25">
        <f>+B72+B83</f>
        <v>2909343180</v>
      </c>
      <c r="C85" s="25">
        <f>C72+C83</f>
        <v>0</v>
      </c>
      <c r="D85" s="25">
        <f>+D72+D83</f>
        <v>48504727.080000006</v>
      </c>
      <c r="E85" s="25">
        <f>+E72+E83</f>
        <v>160869033.5</v>
      </c>
      <c r="F85" s="25">
        <f>+F72+F83</f>
        <v>175349495.33</v>
      </c>
      <c r="G85" s="25">
        <f>G72+G83</f>
        <v>71908163.57000001</v>
      </c>
      <c r="H85" s="49">
        <f aca="true" t="shared" si="9" ref="H85:M85">H72-H83</f>
        <v>63296124.83000001</v>
      </c>
      <c r="I85" s="49">
        <f t="shared" si="9"/>
        <v>471569218.99999994</v>
      </c>
      <c r="J85" s="49">
        <f t="shared" si="9"/>
        <v>271503655.39000005</v>
      </c>
      <c r="K85" s="49">
        <f t="shared" si="9"/>
        <v>116663166.27</v>
      </c>
      <c r="L85" s="49">
        <f t="shared" si="9"/>
        <v>204413349.43</v>
      </c>
      <c r="M85" s="49">
        <f t="shared" si="9"/>
        <v>1584076934.4</v>
      </c>
    </row>
    <row r="86" spans="1:13" ht="15">
      <c r="A86" s="3"/>
      <c r="B86" s="3"/>
      <c r="C86" s="18"/>
      <c r="D86" s="3"/>
      <c r="E86" s="3"/>
      <c r="F86" s="3"/>
      <c r="G86" s="7"/>
      <c r="H86" s="46"/>
      <c r="I86" s="7"/>
      <c r="J86" s="7"/>
      <c r="K86" s="7"/>
      <c r="L86" s="7"/>
      <c r="M86" s="26">
        <f>SUM(D86:H86)</f>
        <v>0</v>
      </c>
    </row>
    <row r="87" spans="1:3" ht="15">
      <c r="A87" s="6"/>
      <c r="C87" s="19"/>
    </row>
    <row r="90" spans="1:2" ht="15">
      <c r="A90" s="32" t="s">
        <v>80</v>
      </c>
      <c r="B90" s="20"/>
    </row>
    <row r="91" spans="1:2" ht="15">
      <c r="A91" s="33" t="s">
        <v>89</v>
      </c>
      <c r="B91" s="20"/>
    </row>
    <row r="92" spans="1:2" ht="15">
      <c r="A92" s="33" t="s">
        <v>90</v>
      </c>
      <c r="B92" s="20"/>
    </row>
    <row r="93" spans="1:12" ht="15">
      <c r="A93" s="33" t="s">
        <v>91</v>
      </c>
      <c r="B93" s="20"/>
      <c r="E93" s="34" t="s">
        <v>95</v>
      </c>
      <c r="F93" s="34"/>
      <c r="G93" s="41"/>
      <c r="H93" s="41"/>
      <c r="I93" s="41"/>
      <c r="J93" s="41"/>
      <c r="K93" s="41"/>
      <c r="L93" s="41"/>
    </row>
    <row r="94" spans="1:12" ht="15">
      <c r="A94" s="33" t="s">
        <v>92</v>
      </c>
      <c r="B94" s="20"/>
      <c r="E94" s="34" t="s">
        <v>96</v>
      </c>
      <c r="F94" s="34"/>
      <c r="G94" s="41"/>
      <c r="H94" s="41"/>
      <c r="I94" s="41"/>
      <c r="J94" s="41"/>
      <c r="K94" s="41"/>
      <c r="L94" s="41"/>
    </row>
    <row r="95" spans="1:2" ht="15">
      <c r="A95" s="33" t="s">
        <v>93</v>
      </c>
      <c r="B95" s="20"/>
    </row>
    <row r="96" ht="15">
      <c r="A96" s="33" t="s">
        <v>94</v>
      </c>
    </row>
    <row r="97" spans="1:3" ht="18.75">
      <c r="A97" s="1"/>
      <c r="B97"/>
      <c r="C97"/>
    </row>
    <row r="98" spans="1:3" ht="15">
      <c r="A98" s="2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8.75">
      <c r="A101" s="1"/>
      <c r="B101"/>
      <c r="C101"/>
    </row>
    <row r="102" spans="1:3" ht="15">
      <c r="A102" s="2"/>
      <c r="B102"/>
      <c r="C102"/>
    </row>
    <row r="103" spans="1:3" ht="15">
      <c r="A103" s="2"/>
      <c r="B103"/>
      <c r="C103"/>
    </row>
  </sheetData>
  <sheetProtection/>
  <mergeCells count="5">
    <mergeCell ref="A1:C1"/>
    <mergeCell ref="A2:C2"/>
    <mergeCell ref="A4:C4"/>
    <mergeCell ref="A3:C3"/>
    <mergeCell ref="D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pplacencia</cp:lastModifiedBy>
  <cp:lastPrinted>2022-10-05T16:12:25Z</cp:lastPrinted>
  <dcterms:created xsi:type="dcterms:W3CDTF">2018-04-17T18:57:16Z</dcterms:created>
  <dcterms:modified xsi:type="dcterms:W3CDTF">2022-10-05T17:17:01Z</dcterms:modified>
  <cp:category/>
  <cp:version/>
  <cp:contentType/>
  <cp:contentStatus/>
</cp:coreProperties>
</file>