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0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<sst xmlns="http://schemas.openxmlformats.org/spreadsheetml/2006/main" count="107" uniqueCount="107">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</sst>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7" fontId="39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9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77" fontId="39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4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41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Border="1" applyAlignment="1">
      <alignment/>
    </xf>
    <xf numFmtId="0" fontId="39" fillId="1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left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9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9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 vertical="center"/>
    </xf>
    <xf numFmtId="4" fontId="39" fillId="0" borderId="10" xfId="47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9" fillId="0" borderId="11" xfId="47" applyNumberFormat="1" applyFont="1" applyBorder="1" applyAlignment="1">
      <alignment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14" borderId="12" xfId="0" applyNumberFormat="1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/>
    </xf>
    <xf numFmtId="4" fontId="39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3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9" fillId="0" borderId="11" xfId="0" applyNumberFormat="1" applyFont="1" applyBorder="1" applyAlignment="1">
      <alignment vertical="center" wrapText="1"/>
    </xf>
    <xf numFmtId="4" fontId="39" fillId="34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2"/>
    </xf>
    <xf numFmtId="4" fontId="22" fillId="0" borderId="10" xfId="0" applyNumberFormat="1" applyFont="1" applyBorder="1" applyAlignment="1">
      <alignment vertical="center" wrapText="1"/>
    </xf>
    <xf numFmtId="177" fontId="22" fillId="0" borderId="10" xfId="47" applyFont="1" applyBorder="1" applyAlignment="1">
      <alignment/>
    </xf>
    <xf numFmtId="177" fontId="22" fillId="0" borderId="10" xfId="47" applyFont="1" applyBorder="1" applyAlignment="1">
      <alignment vertical="center" wrapText="1"/>
    </xf>
    <xf numFmtId="4" fontId="22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80">
      <selection activeCell="M55" sqref="M55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57421875" style="0" bestFit="1" customWidth="1"/>
    <col min="5" max="5" width="15.8515625" style="0" customWidth="1"/>
    <col min="6" max="6" width="15.57421875" style="0" customWidth="1"/>
    <col min="7" max="7" width="14.421875" style="40" bestFit="1" customWidth="1"/>
    <col min="8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90" t="s">
        <v>81</v>
      </c>
      <c r="B1" s="90"/>
      <c r="C1" s="90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90" t="s">
        <v>82</v>
      </c>
      <c r="B2" s="90"/>
      <c r="C2" s="90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92" t="s">
        <v>84</v>
      </c>
      <c r="B3" s="92"/>
      <c r="C3" s="92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91" t="s">
        <v>35</v>
      </c>
      <c r="B4" s="91"/>
      <c r="C4" s="91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93" t="s">
        <v>85</v>
      </c>
      <c r="E5" s="94"/>
      <c r="F5" s="94"/>
      <c r="G5" s="94"/>
      <c r="H5" s="94"/>
      <c r="I5" s="94"/>
      <c r="J5" s="94"/>
      <c r="K5" s="94"/>
      <c r="L5" s="94"/>
      <c r="M5" s="50"/>
      <c r="N5" s="50"/>
      <c r="O5" s="51"/>
    </row>
    <row r="6" spans="1:16" ht="47.25">
      <c r="A6" s="15" t="s">
        <v>0</v>
      </c>
      <c r="B6" s="4" t="s">
        <v>36</v>
      </c>
      <c r="C6" s="17" t="s">
        <v>37</v>
      </c>
      <c r="D6" s="48" t="s">
        <v>86</v>
      </c>
      <c r="E6" s="48" t="s">
        <v>88</v>
      </c>
      <c r="F6" s="48" t="s">
        <v>97</v>
      </c>
      <c r="G6" s="49" t="s">
        <v>98</v>
      </c>
      <c r="H6" s="49" t="s">
        <v>99</v>
      </c>
      <c r="I6" s="49" t="s">
        <v>100</v>
      </c>
      <c r="J6" s="47" t="s">
        <v>101</v>
      </c>
      <c r="K6" s="47" t="s">
        <v>102</v>
      </c>
      <c r="L6" s="47" t="s">
        <v>103</v>
      </c>
      <c r="M6" s="47" t="s">
        <v>104</v>
      </c>
      <c r="N6" s="47" t="s">
        <v>105</v>
      </c>
      <c r="O6" s="47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3439542446.37</v>
      </c>
      <c r="D7" s="5">
        <f>+D8+D14+D24+D34+D50+D60</f>
        <v>57389117.95</v>
      </c>
      <c r="E7" s="5">
        <f>+E8+E14+E24+E34+E50+E60</f>
        <v>65634816.37</v>
      </c>
      <c r="F7" s="5">
        <f>+F8+F14+F24+F34+F50+F60</f>
        <v>133860367.51000002</v>
      </c>
      <c r="G7" s="42">
        <f>G8+G14+G24+G50+G60+G65+G68+G42</f>
        <v>112370197.48</v>
      </c>
      <c r="H7" s="42">
        <f>H8+H14+H24+H34+H42+H50+H60+H65+H68</f>
        <v>507683889.77000004</v>
      </c>
      <c r="I7" s="43">
        <f aca="true" t="shared" si="0" ref="I7:O7">+I8+I14+I24+I34+I42+I50+I60+I65+I68</f>
        <v>390862758.41</v>
      </c>
      <c r="J7" s="37">
        <f>+J8+J14+J24+J34+J42+J50+J60+J65+J68</f>
        <v>180468408.99999997</v>
      </c>
      <c r="K7" s="37">
        <f t="shared" si="0"/>
        <v>388010897.78000003</v>
      </c>
      <c r="L7" s="37">
        <f>+L8+L14+L24+L34+L42+L50+L60+L65+L68</f>
        <v>273571492.89</v>
      </c>
      <c r="M7" s="37">
        <f t="shared" si="0"/>
        <v>618724228.36</v>
      </c>
      <c r="N7" s="37">
        <f t="shared" si="0"/>
        <v>0</v>
      </c>
      <c r="O7" s="37">
        <f t="shared" si="0"/>
        <v>0</v>
      </c>
      <c r="P7" s="5">
        <f>+P8+P14+P24+P34+P50+P60+P42</f>
        <v>2728576175.52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831585884.22</v>
      </c>
      <c r="D8" s="26">
        <f t="shared" si="1"/>
        <v>53929072.35</v>
      </c>
      <c r="E8" s="26">
        <f t="shared" si="1"/>
        <v>57474731.16</v>
      </c>
      <c r="F8" s="26">
        <f>+F9+F10+F13</f>
        <v>69651882.03</v>
      </c>
      <c r="G8" s="37">
        <f t="shared" si="1"/>
        <v>58800462.370000005</v>
      </c>
      <c r="H8" s="37">
        <f t="shared" si="1"/>
        <v>59930424.239999995</v>
      </c>
      <c r="I8" s="43">
        <f t="shared" si="1"/>
        <v>60194844.75</v>
      </c>
      <c r="J8" s="37">
        <f t="shared" si="1"/>
        <v>81051780.6</v>
      </c>
      <c r="K8" s="37">
        <f t="shared" si="1"/>
        <v>61493848.7</v>
      </c>
      <c r="L8" s="37">
        <f>SUM(L9:L13)</f>
        <v>61130999.3</v>
      </c>
      <c r="M8" s="43">
        <f t="shared" si="1"/>
        <v>60921048.07</v>
      </c>
      <c r="N8" s="43">
        <f t="shared" si="1"/>
        <v>0</v>
      </c>
      <c r="O8" s="43">
        <f t="shared" si="1"/>
        <v>0</v>
      </c>
      <c r="P8" s="26">
        <f>SUM(D8:O8)</f>
        <v>624579093.57</v>
      </c>
    </row>
    <row r="9" spans="1:16" ht="15">
      <c r="A9" s="14" t="s">
        <v>3</v>
      </c>
      <c r="B9" s="52">
        <v>588541667</v>
      </c>
      <c r="C9" s="22">
        <v>498290149</v>
      </c>
      <c r="D9" s="23">
        <v>44817143.54</v>
      </c>
      <c r="E9" s="40">
        <v>47915165.72</v>
      </c>
      <c r="F9" s="23">
        <v>53813502.22</v>
      </c>
      <c r="G9" s="38">
        <v>48607074.96</v>
      </c>
      <c r="H9" s="7">
        <v>49836344.55</v>
      </c>
      <c r="I9" s="44">
        <v>49794114.94</v>
      </c>
      <c r="J9" s="7">
        <v>48228258.16</v>
      </c>
      <c r="K9" s="7">
        <v>49486864.68</v>
      </c>
      <c r="L9" s="7">
        <v>51073006.76</v>
      </c>
      <c r="M9" s="40">
        <v>50344767.69</v>
      </c>
      <c r="N9" s="7">
        <v>0</v>
      </c>
      <c r="O9" s="7">
        <v>0</v>
      </c>
      <c r="P9" s="26">
        <f>SUM(D9:O9)</f>
        <v>493916243.22</v>
      </c>
    </row>
    <row r="10" spans="1:16" ht="15">
      <c r="A10" s="14" t="s">
        <v>4</v>
      </c>
      <c r="B10" s="53">
        <v>222500000</v>
      </c>
      <c r="C10" s="23">
        <v>250866179.22</v>
      </c>
      <c r="D10" s="23">
        <v>2315910</v>
      </c>
      <c r="E10" s="7">
        <v>2690410</v>
      </c>
      <c r="F10" s="7">
        <v>8842489.82</v>
      </c>
      <c r="G10" s="7">
        <v>3170310</v>
      </c>
      <c r="H10" s="7">
        <v>2947410</v>
      </c>
      <c r="I10" s="40">
        <v>3286760</v>
      </c>
      <c r="J10" s="7">
        <v>25735699.83</v>
      </c>
      <c r="K10" s="7">
        <v>4921402.57</v>
      </c>
      <c r="L10" s="7">
        <v>2999410</v>
      </c>
      <c r="M10" s="40">
        <v>3448960</v>
      </c>
      <c r="N10" s="7">
        <v>0</v>
      </c>
      <c r="O10" s="7">
        <v>0</v>
      </c>
      <c r="P10" s="26">
        <f>SUM(D10:O10)</f>
        <v>60358762.22</v>
      </c>
    </row>
    <row r="11" spans="1:16" ht="30">
      <c r="A11" s="14" t="s">
        <v>38</v>
      </c>
      <c r="B11" s="79">
        <v>450000</v>
      </c>
      <c r="C11" s="23">
        <v>0</v>
      </c>
      <c r="D11" s="22"/>
      <c r="E11" s="23"/>
      <c r="F11" s="7"/>
      <c r="G11" s="7"/>
      <c r="H11" s="7"/>
      <c r="I11" s="44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54">
        <v>0</v>
      </c>
      <c r="C12" s="23">
        <v>0</v>
      </c>
      <c r="D12" s="22"/>
      <c r="E12" s="23"/>
      <c r="F12" s="3"/>
      <c r="G12" s="7"/>
      <c r="H12" s="7"/>
      <c r="I12" s="44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55">
        <v>71500000</v>
      </c>
      <c r="C13" s="23">
        <v>82429556</v>
      </c>
      <c r="D13" s="23">
        <v>6796018.81</v>
      </c>
      <c r="E13" s="40">
        <v>6869155.44</v>
      </c>
      <c r="F13" s="7">
        <v>6995889.99</v>
      </c>
      <c r="G13" s="7">
        <v>7023077.41</v>
      </c>
      <c r="H13" s="7">
        <v>7146669.69</v>
      </c>
      <c r="I13" s="40">
        <v>7113969.81</v>
      </c>
      <c r="J13" s="7">
        <v>7087822.61</v>
      </c>
      <c r="K13" s="7">
        <v>7085581.45</v>
      </c>
      <c r="L13" s="7">
        <v>7058582.54</v>
      </c>
      <c r="M13" s="40">
        <v>7127320.38</v>
      </c>
      <c r="N13" s="7">
        <v>0</v>
      </c>
      <c r="O13" s="7">
        <v>0</v>
      </c>
      <c r="P13" s="26">
        <f aca="true" t="shared" si="2" ref="P13:P31">SUM(D13:O13)</f>
        <v>70304088.13000001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K14">SUM(C15:C23)</f>
        <v>1487332948.03</v>
      </c>
      <c r="D14" s="26">
        <f t="shared" si="3"/>
        <v>3460045.6</v>
      </c>
      <c r="E14" s="26">
        <f t="shared" si="3"/>
        <v>6059878.76</v>
      </c>
      <c r="F14" s="26">
        <f>+F15+F16+F17+F18+F19+F20+F21+F22+F23</f>
        <v>28922350.46</v>
      </c>
      <c r="G14" s="37">
        <f t="shared" si="3"/>
        <v>9291822.72</v>
      </c>
      <c r="H14" s="37">
        <f t="shared" si="3"/>
        <v>420624348.92</v>
      </c>
      <c r="I14" s="43">
        <f t="shared" si="3"/>
        <v>287134927.40000004</v>
      </c>
      <c r="J14" s="37">
        <f t="shared" si="3"/>
        <v>13303941.68</v>
      </c>
      <c r="K14" s="37">
        <f t="shared" si="3"/>
        <v>181050239.92</v>
      </c>
      <c r="L14" s="37">
        <f>SUM(L15:L23)</f>
        <v>152641763.7</v>
      </c>
      <c r="M14" s="43">
        <f>SUM(M15:M23)</f>
        <v>36610102.1</v>
      </c>
      <c r="N14" s="43">
        <f>SUM(N15:N23)</f>
        <v>0</v>
      </c>
      <c r="O14" s="43">
        <f>SUM(O15:O23)</f>
        <v>0</v>
      </c>
      <c r="P14" s="26">
        <f t="shared" si="2"/>
        <v>1139099421.26</v>
      </c>
    </row>
    <row r="15" spans="1:16" ht="15">
      <c r="A15" s="14" t="s">
        <v>7</v>
      </c>
      <c r="B15" s="56">
        <v>42060000</v>
      </c>
      <c r="C15" s="23">
        <v>51474221.22</v>
      </c>
      <c r="D15" s="22">
        <v>3316245.6</v>
      </c>
      <c r="E15" s="40">
        <v>3597786.34</v>
      </c>
      <c r="F15" s="7">
        <v>3329687.06</v>
      </c>
      <c r="G15" s="7">
        <v>3678473.1</v>
      </c>
      <c r="H15" s="7">
        <v>3567017.49</v>
      </c>
      <c r="I15" s="44">
        <v>4826873.35</v>
      </c>
      <c r="J15" s="7">
        <v>3943406.83</v>
      </c>
      <c r="K15" s="7">
        <v>4257787.85</v>
      </c>
      <c r="L15" s="7">
        <v>4436234.71</v>
      </c>
      <c r="M15" s="40">
        <v>3374761.44</v>
      </c>
      <c r="N15" s="7">
        <v>0</v>
      </c>
      <c r="O15" s="7">
        <v>0</v>
      </c>
      <c r="P15" s="26">
        <f t="shared" si="2"/>
        <v>38328273.769999996</v>
      </c>
    </row>
    <row r="16" spans="1:16" ht="30">
      <c r="A16" s="14" t="s">
        <v>8</v>
      </c>
      <c r="B16" s="57">
        <v>110200000</v>
      </c>
      <c r="C16" s="23">
        <v>114918033.11</v>
      </c>
      <c r="D16" s="22"/>
      <c r="E16" s="7">
        <v>590000</v>
      </c>
      <c r="F16" s="7">
        <v>606337.76</v>
      </c>
      <c r="G16" s="7">
        <v>2628535.54</v>
      </c>
      <c r="H16" s="7">
        <v>1669375.41</v>
      </c>
      <c r="I16" s="44">
        <v>19993952.54</v>
      </c>
      <c r="J16" s="7">
        <v>3131902.95</v>
      </c>
      <c r="K16" s="7">
        <v>2173463.24</v>
      </c>
      <c r="L16" s="7">
        <v>13444623.26</v>
      </c>
      <c r="M16" s="40">
        <v>15583934.76</v>
      </c>
      <c r="N16" s="7">
        <v>0</v>
      </c>
      <c r="O16" s="7">
        <v>0</v>
      </c>
      <c r="P16" s="26">
        <f t="shared" si="2"/>
        <v>59822125.45999999</v>
      </c>
    </row>
    <row r="17" spans="1:16" ht="15">
      <c r="A17" s="14" t="s">
        <v>9</v>
      </c>
      <c r="B17" s="58">
        <v>18750000</v>
      </c>
      <c r="C17" s="23">
        <v>18750000</v>
      </c>
      <c r="D17" s="22">
        <v>143800</v>
      </c>
      <c r="E17" s="40">
        <v>551332.5</v>
      </c>
      <c r="F17" s="7">
        <v>690465</v>
      </c>
      <c r="G17" s="7">
        <v>644135</v>
      </c>
      <c r="H17" s="7">
        <v>703567.5</v>
      </c>
      <c r="I17" s="44">
        <v>1421615</v>
      </c>
      <c r="J17" s="7">
        <v>628092.5</v>
      </c>
      <c r="K17" s="7">
        <v>975075</v>
      </c>
      <c r="L17" s="7">
        <v>925290</v>
      </c>
      <c r="M17" s="40">
        <v>928667.5</v>
      </c>
      <c r="N17" s="7">
        <v>0</v>
      </c>
      <c r="O17" s="7">
        <v>0</v>
      </c>
      <c r="P17" s="26">
        <f t="shared" si="2"/>
        <v>7612040</v>
      </c>
    </row>
    <row r="18" spans="1:16" s="89" customFormat="1" ht="18" customHeight="1">
      <c r="A18" s="82" t="s">
        <v>10</v>
      </c>
      <c r="B18" s="83">
        <v>755000</v>
      </c>
      <c r="C18" s="84">
        <v>1511250</v>
      </c>
      <c r="D18" s="85"/>
      <c r="E18" s="84">
        <v>13310</v>
      </c>
      <c r="F18" s="86">
        <v>100000</v>
      </c>
      <c r="G18" s="86">
        <v>0</v>
      </c>
      <c r="H18" s="86">
        <v>0</v>
      </c>
      <c r="I18" s="87">
        <v>502550</v>
      </c>
      <c r="J18" s="86">
        <v>-292240</v>
      </c>
      <c r="K18" s="86">
        <v>0</v>
      </c>
      <c r="L18" s="86">
        <v>0</v>
      </c>
      <c r="M18" s="40">
        <v>17600</v>
      </c>
      <c r="N18" s="86"/>
      <c r="O18" s="86">
        <v>0</v>
      </c>
      <c r="P18" s="88">
        <f t="shared" si="2"/>
        <v>341220</v>
      </c>
    </row>
    <row r="19" spans="1:16" ht="15">
      <c r="A19" s="14" t="s">
        <v>11</v>
      </c>
      <c r="B19" s="59">
        <v>16632000</v>
      </c>
      <c r="C19" s="23">
        <v>115474965.82</v>
      </c>
      <c r="D19" s="22"/>
      <c r="E19" s="23">
        <v>718000.5</v>
      </c>
      <c r="F19" s="7">
        <v>8595394.46</v>
      </c>
      <c r="G19" s="7">
        <v>613496</v>
      </c>
      <c r="H19" s="7">
        <v>2614077.64</v>
      </c>
      <c r="I19" s="44">
        <v>4394608</v>
      </c>
      <c r="J19" s="7">
        <v>1247000</v>
      </c>
      <c r="K19" s="7">
        <v>2460171.56</v>
      </c>
      <c r="L19" s="7">
        <v>899112</v>
      </c>
      <c r="M19" s="40">
        <v>899112</v>
      </c>
      <c r="N19" s="7">
        <v>0</v>
      </c>
      <c r="O19" s="7">
        <v>0</v>
      </c>
      <c r="P19" s="26">
        <f t="shared" si="2"/>
        <v>22440972.16</v>
      </c>
    </row>
    <row r="20" spans="1:16" ht="15">
      <c r="A20" s="14" t="s">
        <v>12</v>
      </c>
      <c r="B20" s="60">
        <v>12000000</v>
      </c>
      <c r="C20" s="23">
        <v>14079625.93</v>
      </c>
      <c r="D20" s="22"/>
      <c r="E20" s="23">
        <v>76549.07</v>
      </c>
      <c r="F20" s="7">
        <v>8807767.18</v>
      </c>
      <c r="G20" s="7">
        <v>40507.39</v>
      </c>
      <c r="H20" s="7">
        <v>4503079.2</v>
      </c>
      <c r="I20" s="44">
        <v>142193.94</v>
      </c>
      <c r="J20" s="7">
        <v>43282.59</v>
      </c>
      <c r="K20" s="7">
        <v>47031.37</v>
      </c>
      <c r="L20" s="7">
        <v>53087.6</v>
      </c>
      <c r="M20" s="7">
        <v>0</v>
      </c>
      <c r="N20" s="7">
        <v>0</v>
      </c>
      <c r="O20" s="7">
        <v>0</v>
      </c>
      <c r="P20" s="26">
        <f t="shared" si="2"/>
        <v>13713498.339999998</v>
      </c>
    </row>
    <row r="21" spans="1:16" ht="45">
      <c r="A21" s="14" t="s">
        <v>13</v>
      </c>
      <c r="B21" s="61">
        <v>18500000</v>
      </c>
      <c r="C21" s="23">
        <v>36550833.17</v>
      </c>
      <c r="D21" s="22"/>
      <c r="E21" s="23">
        <v>67900.35</v>
      </c>
      <c r="F21" s="7">
        <v>1570119.99</v>
      </c>
      <c r="G21" s="7">
        <v>453254.87</v>
      </c>
      <c r="H21" s="7">
        <v>194818</v>
      </c>
      <c r="I21" s="44">
        <v>184778.55</v>
      </c>
      <c r="J21" s="7">
        <v>875236.59</v>
      </c>
      <c r="K21" s="7">
        <v>13173509.7</v>
      </c>
      <c r="L21" s="7">
        <v>256873.65</v>
      </c>
      <c r="M21" s="40">
        <v>13323167.11</v>
      </c>
      <c r="N21" s="7">
        <v>0</v>
      </c>
      <c r="O21" s="7">
        <v>0</v>
      </c>
      <c r="P21" s="26">
        <f t="shared" si="2"/>
        <v>30099658.81</v>
      </c>
    </row>
    <row r="22" spans="1:16" ht="30">
      <c r="A22" s="14" t="s">
        <v>14</v>
      </c>
      <c r="B22" s="62">
        <v>1324503221</v>
      </c>
      <c r="C22" s="23">
        <v>1121214985.98</v>
      </c>
      <c r="D22" s="22"/>
      <c r="E22" s="23">
        <v>445000</v>
      </c>
      <c r="F22" s="7">
        <v>5222579.01</v>
      </c>
      <c r="G22" s="7">
        <v>939825.02</v>
      </c>
      <c r="H22" s="7">
        <v>405710713.7</v>
      </c>
      <c r="I22" s="40">
        <v>255668356.02</v>
      </c>
      <c r="J22" s="7">
        <v>2390753.03</v>
      </c>
      <c r="K22" s="7">
        <v>156463201.2</v>
      </c>
      <c r="L22" s="7">
        <v>132626542.48</v>
      </c>
      <c r="M22" s="40">
        <v>2482859.29</v>
      </c>
      <c r="N22" s="7">
        <v>0</v>
      </c>
      <c r="O22" s="7">
        <v>0</v>
      </c>
      <c r="P22" s="26">
        <f t="shared" si="2"/>
        <v>961949829.75</v>
      </c>
    </row>
    <row r="23" spans="1:16" ht="30">
      <c r="A23" s="14" t="s">
        <v>39</v>
      </c>
      <c r="B23" s="63">
        <v>10970437</v>
      </c>
      <c r="C23" s="24">
        <v>13359032.8</v>
      </c>
      <c r="D23" s="3"/>
      <c r="E23" s="3"/>
      <c r="F23" s="3"/>
      <c r="G23" s="7">
        <v>293595.8</v>
      </c>
      <c r="H23" s="7">
        <v>1661699.98</v>
      </c>
      <c r="I23" s="44">
        <v>0</v>
      </c>
      <c r="J23" s="7">
        <v>1336507.19</v>
      </c>
      <c r="K23" s="7">
        <v>1500000</v>
      </c>
      <c r="L23" s="7">
        <v>0</v>
      </c>
      <c r="M23" s="7">
        <v>0</v>
      </c>
      <c r="N23" s="7"/>
      <c r="O23" s="7">
        <v>0</v>
      </c>
      <c r="P23" s="26">
        <f t="shared" si="2"/>
        <v>4791802.97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393049505.94000006</v>
      </c>
      <c r="D24" s="13">
        <f t="shared" si="4"/>
        <v>0</v>
      </c>
      <c r="E24" s="13">
        <f t="shared" si="4"/>
        <v>148791</v>
      </c>
      <c r="F24" s="13">
        <f>+F25+F26+F27+F28+F29+F30+F31+F32+F33</f>
        <v>11692241.59</v>
      </c>
      <c r="G24" s="39">
        <f t="shared" si="4"/>
        <v>4354022.39</v>
      </c>
      <c r="H24" s="39">
        <f t="shared" si="4"/>
        <v>3162058.9499999997</v>
      </c>
      <c r="I24" s="45">
        <f t="shared" si="4"/>
        <v>32139273.72</v>
      </c>
      <c r="J24" s="39">
        <f t="shared" si="4"/>
        <v>21645257.8</v>
      </c>
      <c r="K24" s="39">
        <f t="shared" si="4"/>
        <v>9102817.11</v>
      </c>
      <c r="L24" s="39">
        <f>SUM(L25:L33)</f>
        <v>8760622.54</v>
      </c>
      <c r="M24" s="45">
        <f t="shared" si="4"/>
        <v>8136464.19</v>
      </c>
      <c r="N24" s="45">
        <f>SUM(N25:N33)</f>
        <v>0</v>
      </c>
      <c r="O24" s="45">
        <f t="shared" si="4"/>
        <v>0</v>
      </c>
      <c r="P24" s="26">
        <f t="shared" si="2"/>
        <v>99141549.28999999</v>
      </c>
    </row>
    <row r="25" spans="1:16" ht="30">
      <c r="A25" s="14" t="s">
        <v>16</v>
      </c>
      <c r="B25" s="64">
        <v>3966400</v>
      </c>
      <c r="C25" s="23">
        <v>5858720.72</v>
      </c>
      <c r="D25" s="3"/>
      <c r="E25" s="3">
        <v>99880</v>
      </c>
      <c r="F25" s="7">
        <v>375716.6</v>
      </c>
      <c r="G25" s="7">
        <v>232860</v>
      </c>
      <c r="H25" s="7">
        <v>294292.25</v>
      </c>
      <c r="I25" s="44">
        <v>113789.8</v>
      </c>
      <c r="J25" s="7">
        <v>1715499.42</v>
      </c>
      <c r="K25" s="7">
        <v>994562.8</v>
      </c>
      <c r="L25" s="7">
        <v>333619</v>
      </c>
      <c r="M25" s="40">
        <v>348264.46</v>
      </c>
      <c r="N25" s="7">
        <v>0</v>
      </c>
      <c r="O25" s="7">
        <v>0</v>
      </c>
      <c r="P25" s="26">
        <f t="shared" si="2"/>
        <v>4508484.33</v>
      </c>
    </row>
    <row r="26" spans="1:16" ht="15">
      <c r="A26" s="14" t="s">
        <v>17</v>
      </c>
      <c r="B26" s="65">
        <v>3939805</v>
      </c>
      <c r="C26" s="23">
        <v>10740499.97</v>
      </c>
      <c r="D26" s="3"/>
      <c r="E26" s="23">
        <v>0</v>
      </c>
      <c r="F26" s="7">
        <v>10030</v>
      </c>
      <c r="G26" s="7">
        <v>0</v>
      </c>
      <c r="H26" s="7">
        <v>70210</v>
      </c>
      <c r="I26" s="44">
        <v>194110</v>
      </c>
      <c r="J26" s="7">
        <v>202370</v>
      </c>
      <c r="K26" s="7">
        <v>0</v>
      </c>
      <c r="L26" s="7">
        <v>0</v>
      </c>
      <c r="M26" s="40">
        <v>3941.03</v>
      </c>
      <c r="N26" s="7">
        <v>0</v>
      </c>
      <c r="O26" s="7">
        <v>0</v>
      </c>
      <c r="P26" s="26">
        <f t="shared" si="2"/>
        <v>480661.03</v>
      </c>
    </row>
    <row r="27" spans="1:16" ht="30">
      <c r="A27" s="14" t="s">
        <v>18</v>
      </c>
      <c r="B27" s="66">
        <v>2250632</v>
      </c>
      <c r="C27" s="23">
        <v>4768477.31</v>
      </c>
      <c r="D27" s="3"/>
      <c r="E27" s="23"/>
      <c r="F27" s="7">
        <v>639678</v>
      </c>
      <c r="G27" s="7">
        <v>56710</v>
      </c>
      <c r="H27" s="7">
        <v>23500</v>
      </c>
      <c r="I27" s="40">
        <v>54752</v>
      </c>
      <c r="J27" s="7">
        <v>644181.94</v>
      </c>
      <c r="K27" s="7">
        <v>0</v>
      </c>
      <c r="L27" s="7">
        <v>853140</v>
      </c>
      <c r="M27" s="40">
        <v>92029.34</v>
      </c>
      <c r="N27" s="7">
        <v>0</v>
      </c>
      <c r="O27" s="7">
        <v>0</v>
      </c>
      <c r="P27" s="26">
        <f t="shared" si="2"/>
        <v>2363991.28</v>
      </c>
    </row>
    <row r="28" spans="1:16" ht="15">
      <c r="A28" s="14" t="s">
        <v>19</v>
      </c>
      <c r="B28" s="67">
        <v>130162</v>
      </c>
      <c r="C28" s="23">
        <v>18923.04</v>
      </c>
      <c r="D28" s="3"/>
      <c r="E28" s="23"/>
      <c r="F28" s="3"/>
      <c r="G28" s="7">
        <v>0</v>
      </c>
      <c r="H28" s="7"/>
      <c r="I28" s="44"/>
      <c r="J28" s="7"/>
      <c r="K28" s="7">
        <v>0</v>
      </c>
      <c r="L28" s="7">
        <v>13098</v>
      </c>
      <c r="M28" s="7">
        <v>0</v>
      </c>
      <c r="N28" s="7"/>
      <c r="O28" s="7"/>
      <c r="P28" s="26">
        <f t="shared" si="2"/>
        <v>13098</v>
      </c>
    </row>
    <row r="29" spans="1:16" ht="30">
      <c r="A29" s="14" t="s">
        <v>20</v>
      </c>
      <c r="B29" s="68">
        <v>10000</v>
      </c>
      <c r="C29" s="23">
        <v>2177798.49</v>
      </c>
      <c r="D29" s="3"/>
      <c r="E29" s="23"/>
      <c r="F29" s="7">
        <v>0</v>
      </c>
      <c r="G29" s="7">
        <v>143099.02</v>
      </c>
      <c r="H29" s="7">
        <v>0</v>
      </c>
      <c r="I29" s="40">
        <v>1990676.52</v>
      </c>
      <c r="J29" s="7">
        <v>17578.29</v>
      </c>
      <c r="K29" s="7">
        <v>0</v>
      </c>
      <c r="L29" s="7">
        <v>0</v>
      </c>
      <c r="M29" s="40">
        <v>15573.61</v>
      </c>
      <c r="N29" s="7">
        <v>0</v>
      </c>
      <c r="O29" s="7">
        <v>0</v>
      </c>
      <c r="P29" s="26">
        <f t="shared" si="2"/>
        <v>2166927.44</v>
      </c>
    </row>
    <row r="30" spans="1:16" ht="30">
      <c r="A30" s="14" t="s">
        <v>21</v>
      </c>
      <c r="B30" s="69">
        <v>1292000</v>
      </c>
      <c r="C30" s="23">
        <v>1956192</v>
      </c>
      <c r="D30" s="3"/>
      <c r="E30" s="23"/>
      <c r="F30" s="3"/>
      <c r="G30" s="7">
        <v>0</v>
      </c>
      <c r="H30" s="7">
        <v>0</v>
      </c>
      <c r="I30" s="44">
        <v>0</v>
      </c>
      <c r="J30" s="7">
        <v>571690.16</v>
      </c>
      <c r="K30" s="7">
        <v>0</v>
      </c>
      <c r="L30" s="7">
        <v>0</v>
      </c>
      <c r="M30" s="40">
        <v>21027.96</v>
      </c>
      <c r="N30" s="7">
        <v>0</v>
      </c>
      <c r="O30" s="7">
        <v>0</v>
      </c>
      <c r="P30" s="26">
        <f t="shared" si="2"/>
        <v>592718.12</v>
      </c>
    </row>
    <row r="31" spans="1:16" ht="30">
      <c r="A31" s="14" t="s">
        <v>22</v>
      </c>
      <c r="B31" s="70">
        <v>21160258</v>
      </c>
      <c r="C31" s="23">
        <v>49163738</v>
      </c>
      <c r="D31" s="3"/>
      <c r="E31" s="23">
        <v>0</v>
      </c>
      <c r="F31" s="7">
        <v>0</v>
      </c>
      <c r="G31" s="7">
        <v>2721755.57</v>
      </c>
      <c r="H31" s="7">
        <v>2239495.88</v>
      </c>
      <c r="I31" s="40">
        <v>12204612</v>
      </c>
      <c r="J31" s="7">
        <v>8789.3</v>
      </c>
      <c r="K31" s="7">
        <v>7087341.14</v>
      </c>
      <c r="L31" s="7">
        <v>1312546.75</v>
      </c>
      <c r="M31" s="40">
        <v>3361290.06</v>
      </c>
      <c r="N31" s="7">
        <v>0</v>
      </c>
      <c r="O31" s="7">
        <v>0</v>
      </c>
      <c r="P31" s="26">
        <f t="shared" si="2"/>
        <v>28935830.7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7">
        <v>0</v>
      </c>
      <c r="I32" s="44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1">
        <v>192633300</v>
      </c>
      <c r="C33" s="23">
        <v>318365156.41</v>
      </c>
      <c r="D33" s="3"/>
      <c r="E33" s="23">
        <v>48911</v>
      </c>
      <c r="F33" s="7">
        <v>10666816.99</v>
      </c>
      <c r="G33" s="7">
        <v>1199597.8</v>
      </c>
      <c r="H33" s="7">
        <v>534560.82</v>
      </c>
      <c r="I33" s="40">
        <v>17581333.4</v>
      </c>
      <c r="J33" s="7">
        <v>18485148.69</v>
      </c>
      <c r="K33" s="7">
        <v>1020913.17</v>
      </c>
      <c r="L33" s="7">
        <v>6248218.79</v>
      </c>
      <c r="M33" s="40">
        <v>4294337.73</v>
      </c>
      <c r="N33" s="7">
        <v>0</v>
      </c>
      <c r="O33" s="7">
        <v>0</v>
      </c>
      <c r="P33" s="26">
        <f>SUM(D33:O33)</f>
        <v>60079838.39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200000</v>
      </c>
      <c r="D34" s="3"/>
      <c r="E34" s="3"/>
      <c r="F34" s="3"/>
      <c r="G34" s="37">
        <f aca="true" t="shared" si="5" ref="G34:O34">SUM(G35:G41)</f>
        <v>0</v>
      </c>
      <c r="H34" s="37">
        <f t="shared" si="5"/>
        <v>0</v>
      </c>
      <c r="I34" s="43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2">
        <v>1613560</v>
      </c>
      <c r="C35" s="21">
        <v>200000</v>
      </c>
      <c r="D35" s="3"/>
      <c r="E35" s="3"/>
      <c r="F35" s="3"/>
      <c r="G35" s="7"/>
      <c r="H35" s="7"/>
      <c r="I35" s="44"/>
      <c r="J35" s="7"/>
      <c r="K35" s="7"/>
      <c r="L35" s="7"/>
      <c r="M35" s="7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7"/>
      <c r="I36" s="44"/>
      <c r="J36" s="7"/>
      <c r="K36" s="7"/>
      <c r="L36" s="7"/>
      <c r="M36" s="7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7"/>
      <c r="I37" s="44"/>
      <c r="J37" s="7"/>
      <c r="K37" s="7"/>
      <c r="L37" s="7"/>
      <c r="M37" s="7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7"/>
      <c r="I38" s="44"/>
      <c r="J38" s="7"/>
      <c r="K38" s="7"/>
      <c r="L38" s="7"/>
      <c r="M38" s="7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7"/>
      <c r="I39" s="44"/>
      <c r="J39" s="7"/>
      <c r="K39" s="7"/>
      <c r="L39" s="7"/>
      <c r="M39" s="7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7"/>
      <c r="I40" s="44"/>
      <c r="J40" s="7"/>
      <c r="K40" s="7"/>
      <c r="L40" s="7"/>
      <c r="M40" s="7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7"/>
      <c r="I41" s="44"/>
      <c r="J41" s="7"/>
      <c r="K41" s="7"/>
      <c r="L41" s="7"/>
      <c r="M41" s="7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89416990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36613990</v>
      </c>
      <c r="H42" s="10">
        <f t="shared" si="7"/>
        <v>20000000</v>
      </c>
      <c r="I42" s="80">
        <f t="shared" si="7"/>
        <v>0</v>
      </c>
      <c r="J42" s="10">
        <f t="shared" si="7"/>
        <v>26000000</v>
      </c>
      <c r="K42" s="10">
        <f t="shared" si="7"/>
        <v>0</v>
      </c>
      <c r="L42" s="10">
        <f>SUM(L43:L49)</f>
        <v>32000000</v>
      </c>
      <c r="M42" s="10">
        <f t="shared" si="7"/>
        <v>394495024</v>
      </c>
      <c r="N42" s="10">
        <f t="shared" si="7"/>
        <v>0</v>
      </c>
      <c r="O42" s="10">
        <f t="shared" si="7"/>
        <v>0</v>
      </c>
      <c r="P42" s="26">
        <f>SUM(D42:O42)</f>
        <v>509109014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7"/>
      <c r="I43" s="44"/>
      <c r="J43" s="7"/>
      <c r="K43" s="7"/>
      <c r="L43" s="7"/>
      <c r="M43" s="7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7"/>
      <c r="I44" s="44"/>
      <c r="J44" s="7"/>
      <c r="K44" s="7"/>
      <c r="L44" s="7"/>
      <c r="M44" s="7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7"/>
      <c r="I45" s="44"/>
      <c r="J45" s="7"/>
      <c r="K45" s="7"/>
      <c r="L45" s="7"/>
      <c r="M45" s="7"/>
      <c r="N45" s="7"/>
      <c r="O45" s="7"/>
      <c r="P45" s="26">
        <f t="shared" si="6"/>
        <v>0</v>
      </c>
    </row>
    <row r="46" spans="1:16" ht="30">
      <c r="A46" s="14" t="s">
        <v>50</v>
      </c>
      <c r="B46" s="73">
        <v>30000000</v>
      </c>
      <c r="C46" s="23">
        <v>89416990</v>
      </c>
      <c r="D46" s="3"/>
      <c r="E46" s="3"/>
      <c r="F46" s="3"/>
      <c r="G46" s="7">
        <v>36613990</v>
      </c>
      <c r="H46" s="7">
        <v>20000000</v>
      </c>
      <c r="I46" s="44">
        <v>0</v>
      </c>
      <c r="J46" s="7">
        <v>26000000</v>
      </c>
      <c r="K46" s="7"/>
      <c r="L46" s="7">
        <v>32000000</v>
      </c>
      <c r="M46" s="40">
        <v>394495024</v>
      </c>
      <c r="N46" s="7">
        <v>0</v>
      </c>
      <c r="O46" s="7">
        <v>0</v>
      </c>
      <c r="P46" s="26">
        <f>SUM(D46:O46)</f>
        <v>509109014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7"/>
      <c r="I47" s="44"/>
      <c r="J47" s="7"/>
      <c r="K47" s="7"/>
      <c r="L47" s="7"/>
      <c r="M47" s="7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7"/>
      <c r="I48" s="44"/>
      <c r="J48" s="7"/>
      <c r="K48" s="7"/>
      <c r="L48" s="7"/>
      <c r="M48" s="7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7"/>
      <c r="I49" s="44"/>
      <c r="J49" s="7"/>
      <c r="K49" s="7"/>
      <c r="L49" s="7"/>
      <c r="M49" s="7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258433332.87</v>
      </c>
      <c r="D50" s="3"/>
      <c r="E50" s="3"/>
      <c r="F50" s="10">
        <f>+F51+F52+F53+F54+F55+F56+F57+F58+F59</f>
        <v>194582</v>
      </c>
      <c r="G50" s="37">
        <f aca="true" t="shared" si="8" ref="G50:O50">SUM(G51:G59)</f>
        <v>3309900</v>
      </c>
      <c r="H50" s="37">
        <f t="shared" si="8"/>
        <v>979882.4299999999</v>
      </c>
      <c r="I50" s="43">
        <f t="shared" si="8"/>
        <v>1348515.8</v>
      </c>
      <c r="J50" s="37">
        <f t="shared" si="8"/>
        <v>280592.2</v>
      </c>
      <c r="K50" s="37">
        <f t="shared" si="8"/>
        <v>120084913.55</v>
      </c>
      <c r="L50" s="37">
        <f t="shared" si="8"/>
        <v>0</v>
      </c>
      <c r="M50" s="43">
        <f t="shared" si="8"/>
        <v>118561590</v>
      </c>
      <c r="N50" s="43">
        <f t="shared" si="8"/>
        <v>0</v>
      </c>
      <c r="O50" s="43">
        <f t="shared" si="8"/>
        <v>0</v>
      </c>
      <c r="P50" s="26">
        <f aca="true" t="shared" si="9" ref="P50:P56">SUM(D50:O50)</f>
        <v>244759975.98</v>
      </c>
    </row>
    <row r="51" spans="1:16" ht="15">
      <c r="A51" s="14" t="s">
        <v>28</v>
      </c>
      <c r="B51" s="74">
        <v>122858333</v>
      </c>
      <c r="C51" s="23">
        <v>24272974.34</v>
      </c>
      <c r="D51" s="3"/>
      <c r="E51" s="3"/>
      <c r="F51" s="3"/>
      <c r="G51" s="7"/>
      <c r="H51" s="7">
        <v>620405.71</v>
      </c>
      <c r="I51" s="44">
        <v>0</v>
      </c>
      <c r="J51" s="7">
        <v>141600</v>
      </c>
      <c r="K51" s="7">
        <v>255340.02</v>
      </c>
      <c r="L51" s="7">
        <v>0</v>
      </c>
      <c r="M51" s="7">
        <v>0</v>
      </c>
      <c r="N51" s="7">
        <v>0</v>
      </c>
      <c r="O51" s="7">
        <v>0</v>
      </c>
      <c r="P51" s="26">
        <f t="shared" si="9"/>
        <v>1017345.73</v>
      </c>
    </row>
    <row r="52" spans="1:16" ht="30">
      <c r="A52" s="14" t="s">
        <v>29</v>
      </c>
      <c r="B52" s="9">
        <v>0</v>
      </c>
      <c r="C52" s="23">
        <v>574182.53</v>
      </c>
      <c r="D52" s="3"/>
      <c r="E52" s="3"/>
      <c r="F52" s="3"/>
      <c r="G52" s="7"/>
      <c r="H52" s="7">
        <v>359476.72</v>
      </c>
      <c r="I52" s="40">
        <v>1144611.8</v>
      </c>
      <c r="J52" s="7">
        <v>138992.2</v>
      </c>
      <c r="K52" s="7"/>
      <c r="L52" s="7">
        <v>0</v>
      </c>
      <c r="M52" s="7">
        <v>0</v>
      </c>
      <c r="N52" s="7"/>
      <c r="O52" s="7">
        <v>0</v>
      </c>
      <c r="P52" s="26">
        <f t="shared" si="9"/>
        <v>1643080.72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7"/>
      <c r="I53" s="44"/>
      <c r="J53" s="7"/>
      <c r="K53" s="7"/>
      <c r="L53" s="7"/>
      <c r="M53" s="7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5">
        <v>75100000</v>
      </c>
      <c r="C54" s="23">
        <v>111909900</v>
      </c>
      <c r="D54" s="3"/>
      <c r="E54" s="3"/>
      <c r="F54" s="3"/>
      <c r="G54" s="7">
        <v>3309900</v>
      </c>
      <c r="H54" s="7"/>
      <c r="I54" s="44">
        <v>0</v>
      </c>
      <c r="J54" s="7">
        <v>0</v>
      </c>
      <c r="K54" s="7"/>
      <c r="L54" s="7"/>
      <c r="M54" s="7">
        <v>0</v>
      </c>
      <c r="N54" s="7"/>
      <c r="O54" s="7"/>
      <c r="P54" s="26">
        <f t="shared" si="9"/>
        <v>3309900</v>
      </c>
    </row>
    <row r="55" spans="1:16" ht="30">
      <c r="A55" s="14" t="s">
        <v>32</v>
      </c>
      <c r="B55" s="76">
        <v>125000</v>
      </c>
      <c r="C55" s="23">
        <v>120186590</v>
      </c>
      <c r="D55" s="3"/>
      <c r="E55" s="3"/>
      <c r="F55" s="3"/>
      <c r="G55" s="7">
        <v>0</v>
      </c>
      <c r="H55" s="7"/>
      <c r="I55" s="44">
        <v>0</v>
      </c>
      <c r="J55" s="7"/>
      <c r="K55" s="7">
        <v>119829573.53</v>
      </c>
      <c r="L55" s="7"/>
      <c r="M55" s="40">
        <v>118561590</v>
      </c>
      <c r="N55" s="7">
        <v>0</v>
      </c>
      <c r="O55" s="7">
        <v>0</v>
      </c>
      <c r="P55" s="26">
        <f t="shared" si="9"/>
        <v>238391163.53</v>
      </c>
    </row>
    <row r="56" spans="1:16" ht="30">
      <c r="A56" s="14" t="s">
        <v>54</v>
      </c>
      <c r="B56" s="9">
        <v>0</v>
      </c>
      <c r="C56" s="23">
        <v>203904</v>
      </c>
      <c r="D56" s="3"/>
      <c r="E56" s="3"/>
      <c r="F56" s="3"/>
      <c r="G56" s="7"/>
      <c r="H56" s="7"/>
      <c r="I56" s="40">
        <v>203904</v>
      </c>
      <c r="J56" s="7"/>
      <c r="K56" s="7"/>
      <c r="L56" s="7"/>
      <c r="M56" s="7"/>
      <c r="N56" s="7"/>
      <c r="O56" s="7"/>
      <c r="P56" s="26">
        <f t="shared" si="9"/>
        <v>203904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7"/>
      <c r="I57" s="44"/>
      <c r="J57" s="7"/>
      <c r="K57" s="7"/>
      <c r="L57" s="7"/>
      <c r="M57" s="7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1285782</v>
      </c>
      <c r="D58" s="3"/>
      <c r="E58" s="3"/>
      <c r="F58" s="79">
        <v>194582</v>
      </c>
      <c r="G58" s="7"/>
      <c r="H58" s="7"/>
      <c r="I58" s="44"/>
      <c r="J58" s="7"/>
      <c r="K58" s="7"/>
      <c r="L58" s="7"/>
      <c r="M58" s="7">
        <v>0</v>
      </c>
      <c r="N58" s="7">
        <v>0</v>
      </c>
      <c r="O58" s="7"/>
      <c r="P58" s="26">
        <f>SUM(D58:O58)</f>
        <v>194582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7"/>
      <c r="I59" s="44"/>
      <c r="J59" s="7"/>
      <c r="K59" s="7"/>
      <c r="L59" s="7"/>
      <c r="M59" s="7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379523785.31</v>
      </c>
      <c r="D60" s="10">
        <f>+D61+D62+D63+D64</f>
        <v>0</v>
      </c>
      <c r="E60" s="10">
        <f>+E61+E62+E63+E64</f>
        <v>1951415.45</v>
      </c>
      <c r="F60" s="10">
        <f>+F61+F62+F63+F64</f>
        <v>23399311.43</v>
      </c>
      <c r="G60" s="37">
        <f aca="true" t="shared" si="10" ref="G60:O60">SUM(G61:G64)</f>
        <v>0</v>
      </c>
      <c r="H60" s="37">
        <f t="shared" si="10"/>
        <v>2987175.23</v>
      </c>
      <c r="I60" s="43">
        <f t="shared" si="10"/>
        <v>10045196.74</v>
      </c>
      <c r="J60" s="37">
        <f t="shared" si="10"/>
        <v>38186836.72</v>
      </c>
      <c r="K60" s="37">
        <f t="shared" si="10"/>
        <v>16279078.5</v>
      </c>
      <c r="L60" s="37">
        <f>SUM(L61:L64)</f>
        <v>19038107.35</v>
      </c>
      <c r="M60" s="43">
        <f t="shared" si="10"/>
        <v>0</v>
      </c>
      <c r="N60" s="43">
        <f t="shared" si="10"/>
        <v>0</v>
      </c>
      <c r="O60" s="43">
        <f t="shared" si="10"/>
        <v>0</v>
      </c>
      <c r="P60" s="26">
        <f>SUM(D60:O60)</f>
        <v>111887121.41999999</v>
      </c>
    </row>
    <row r="61" spans="1:16" ht="15">
      <c r="A61" s="14" t="s">
        <v>58</v>
      </c>
      <c r="B61" s="77">
        <v>30000000</v>
      </c>
      <c r="C61" s="23">
        <v>151464737.45</v>
      </c>
      <c r="D61" s="79"/>
      <c r="E61" s="79">
        <v>1951415.45</v>
      </c>
      <c r="F61" s="3"/>
      <c r="G61" s="7"/>
      <c r="H61" s="7">
        <v>0</v>
      </c>
      <c r="I61" s="44">
        <v>0</v>
      </c>
      <c r="J61" s="7">
        <v>21493669.37</v>
      </c>
      <c r="K61" s="7"/>
      <c r="L61" s="7">
        <v>17007707.42</v>
      </c>
      <c r="M61" s="7"/>
      <c r="N61" s="7"/>
      <c r="O61" s="7"/>
      <c r="P61" s="26">
        <f>SUM(D61:O61)</f>
        <v>40452792.24</v>
      </c>
    </row>
    <row r="62" spans="1:16" ht="15">
      <c r="A62" s="14" t="s">
        <v>59</v>
      </c>
      <c r="B62" s="78">
        <v>50000000</v>
      </c>
      <c r="C62" s="23">
        <v>228059047.86</v>
      </c>
      <c r="D62" s="3"/>
      <c r="E62" s="3"/>
      <c r="F62" s="79">
        <v>23399311.43</v>
      </c>
      <c r="G62" s="7"/>
      <c r="H62" s="7">
        <v>2987175.23</v>
      </c>
      <c r="I62" s="40">
        <v>10045196.74</v>
      </c>
      <c r="J62" s="7">
        <v>16693167.35</v>
      </c>
      <c r="K62" s="7">
        <v>16279078.5</v>
      </c>
      <c r="L62" s="7">
        <v>2030399.93</v>
      </c>
      <c r="M62" s="7"/>
      <c r="N62" s="7">
        <v>0</v>
      </c>
      <c r="O62" s="7">
        <v>0</v>
      </c>
      <c r="P62" s="26">
        <f>SUM(D62:O62)</f>
        <v>71434329.18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7"/>
      <c r="I63" s="44"/>
      <c r="J63" s="7"/>
      <c r="K63" s="7"/>
      <c r="L63" s="7"/>
      <c r="M63" s="7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7"/>
      <c r="I64" s="44"/>
      <c r="J64" s="7"/>
      <c r="K64" s="7"/>
      <c r="L64" s="7"/>
      <c r="M64" s="7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37">
        <f>SUM(H66:H67)</f>
        <v>0</v>
      </c>
      <c r="I65" s="43"/>
      <c r="J65" s="37"/>
      <c r="K65" s="37"/>
      <c r="L65" s="37"/>
      <c r="M65" s="37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7"/>
      <c r="I66" s="44"/>
      <c r="J66" s="7"/>
      <c r="K66" s="7"/>
      <c r="L66" s="7"/>
      <c r="M66" s="7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7"/>
      <c r="I67" s="44"/>
      <c r="J67" s="7"/>
      <c r="K67" s="7"/>
      <c r="L67" s="7"/>
      <c r="M67" s="7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37">
        <f>SUM(H69:H71)</f>
        <v>0</v>
      </c>
      <c r="I68" s="43"/>
      <c r="J68" s="37"/>
      <c r="K68" s="37"/>
      <c r="L68" s="37"/>
      <c r="M68" s="37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7"/>
      <c r="I69" s="44"/>
      <c r="J69" s="7"/>
      <c r="K69" s="7"/>
      <c r="L69" s="7"/>
      <c r="M69" s="7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7"/>
      <c r="I70" s="44"/>
      <c r="J70" s="7"/>
      <c r="K70" s="7"/>
      <c r="L70" s="7"/>
      <c r="M70" s="7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7"/>
      <c r="I71" s="44"/>
      <c r="J71" s="7"/>
      <c r="K71" s="7"/>
      <c r="L71" s="7"/>
      <c r="M71" s="7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3439542446.37</v>
      </c>
      <c r="D72" s="29">
        <f>D8+D14+D24+D34+D50+D60</f>
        <v>57389117.95</v>
      </c>
      <c r="E72" s="29">
        <f>E8+E14+E24+E34+E50+E60</f>
        <v>65634816.37</v>
      </c>
      <c r="F72" s="29">
        <f>F8+F14+F24+F34+F50+F60</f>
        <v>133860367.51000002</v>
      </c>
      <c r="G72" s="29">
        <f>G8+G14+G24+G34+G42+G50+G60+G65+G68</f>
        <v>112370197.48</v>
      </c>
      <c r="H72" s="29">
        <f>H8+H14+H24+H34+H42+H50+H60+H65+H68</f>
        <v>507683889.77000004</v>
      </c>
      <c r="I72" s="81">
        <f aca="true" t="shared" si="11" ref="I72:O72">+I7</f>
        <v>390862758.41</v>
      </c>
      <c r="J72" s="29">
        <f t="shared" si="11"/>
        <v>180468408.99999997</v>
      </c>
      <c r="K72" s="29">
        <f t="shared" si="11"/>
        <v>388010897.78000003</v>
      </c>
      <c r="L72" s="29">
        <f>+L7</f>
        <v>273571492.89</v>
      </c>
      <c r="M72" s="29">
        <f t="shared" si="11"/>
        <v>618724228.36</v>
      </c>
      <c r="N72" s="29">
        <f t="shared" si="11"/>
        <v>0</v>
      </c>
      <c r="O72" s="29">
        <f t="shared" si="11"/>
        <v>0</v>
      </c>
      <c r="P72" s="26">
        <f>SUM(D72:O72)</f>
        <v>2728576175.52</v>
      </c>
    </row>
    <row r="73" spans="1:16" ht="15">
      <c r="A73" s="16"/>
      <c r="B73" s="9"/>
      <c r="C73" s="18"/>
      <c r="D73" s="3"/>
      <c r="E73" s="3"/>
      <c r="F73" s="3"/>
      <c r="G73" s="7"/>
      <c r="H73" s="7"/>
      <c r="I73" s="44"/>
      <c r="J73" s="7"/>
      <c r="K73" s="7"/>
      <c r="L73" s="7"/>
      <c r="M73" s="7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500000000</v>
      </c>
      <c r="D74" s="3"/>
      <c r="E74" s="3"/>
      <c r="F74" s="3"/>
      <c r="G74" s="7">
        <f>G75+G78+G81</f>
        <v>0</v>
      </c>
      <c r="H74" s="7">
        <f>H75+H78+H81</f>
        <v>0</v>
      </c>
      <c r="I74" s="44"/>
      <c r="J74" s="7"/>
      <c r="K74" s="7"/>
      <c r="L74" s="7"/>
      <c r="M74" s="7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7">
        <f>SUM(H76:H77)</f>
        <v>0</v>
      </c>
      <c r="I75" s="44"/>
      <c r="J75" s="7"/>
      <c r="K75" s="7"/>
      <c r="L75" s="7"/>
      <c r="M75" s="7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7"/>
      <c r="I76" s="44"/>
      <c r="J76" s="7"/>
      <c r="K76" s="7"/>
      <c r="L76" s="7"/>
      <c r="M76" s="7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7"/>
      <c r="I77" s="44"/>
      <c r="J77" s="7"/>
      <c r="K77" s="7"/>
      <c r="L77" s="7"/>
      <c r="M77" s="7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500000000</v>
      </c>
      <c r="D78" s="3"/>
      <c r="E78" s="3"/>
      <c r="F78" s="3"/>
      <c r="G78" s="7">
        <f>SUM(G79:G80)</f>
        <v>0</v>
      </c>
      <c r="H78" s="7">
        <f>SUM(H79:H80)</f>
        <v>0</v>
      </c>
      <c r="I78" s="44"/>
      <c r="J78" s="7"/>
      <c r="K78" s="7"/>
      <c r="L78" s="7"/>
      <c r="M78" s="7"/>
      <c r="N78" s="7"/>
      <c r="O78" s="7"/>
      <c r="P78" s="26">
        <f t="shared" si="6"/>
        <v>0</v>
      </c>
    </row>
    <row r="79" spans="1:16" ht="30">
      <c r="A79" s="14" t="s">
        <v>74</v>
      </c>
      <c r="B79" s="79">
        <v>500000000</v>
      </c>
      <c r="C79" s="9">
        <v>500000000</v>
      </c>
      <c r="D79" s="3"/>
      <c r="E79" s="3"/>
      <c r="F79" s="3"/>
      <c r="G79" s="7"/>
      <c r="H79" s="7"/>
      <c r="I79" s="44"/>
      <c r="J79" s="7"/>
      <c r="K79" s="7"/>
      <c r="L79" s="7"/>
      <c r="M79" s="7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7"/>
      <c r="I80" s="44"/>
      <c r="J80" s="7"/>
      <c r="K80" s="7"/>
      <c r="L80" s="7"/>
      <c r="M80" s="7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7">
        <f>SUM(H82)</f>
        <v>0</v>
      </c>
      <c r="I81" s="44"/>
      <c r="J81" s="7"/>
      <c r="K81" s="7"/>
      <c r="L81" s="7"/>
      <c r="M81" s="7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7"/>
      <c r="I82" s="44"/>
      <c r="J82" s="7"/>
      <c r="K82" s="7"/>
      <c r="L82" s="7"/>
      <c r="M82" s="7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500000000</v>
      </c>
      <c r="D83" s="3"/>
      <c r="E83" s="3"/>
      <c r="F83" s="3"/>
      <c r="G83" s="7">
        <f>G75+G78+G81</f>
        <v>0</v>
      </c>
      <c r="H83" s="7">
        <f>SUM(H75+H78+H81)</f>
        <v>0</v>
      </c>
      <c r="I83" s="44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7"/>
      <c r="I84" s="44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3939542446.37</v>
      </c>
      <c r="D85" s="25">
        <f>+D72+D83</f>
        <v>57389117.95</v>
      </c>
      <c r="E85" s="25">
        <f>+E72+E83</f>
        <v>65634816.37</v>
      </c>
      <c r="F85" s="25">
        <f>+F72+F83</f>
        <v>133860367.51000002</v>
      </c>
      <c r="G85" s="25">
        <f>G72+G83</f>
        <v>112370197.48</v>
      </c>
      <c r="H85" s="46">
        <f aca="true" t="shared" si="12" ref="H85:P85">H72-H83</f>
        <v>507683889.77000004</v>
      </c>
      <c r="I85" s="46">
        <f t="shared" si="12"/>
        <v>390862758.41</v>
      </c>
      <c r="J85" s="25">
        <f t="shared" si="12"/>
        <v>180468408.99999997</v>
      </c>
      <c r="K85" s="25">
        <f t="shared" si="12"/>
        <v>388010897.78000003</v>
      </c>
      <c r="L85" s="25">
        <f>L72-L83</f>
        <v>273571492.89</v>
      </c>
      <c r="M85" s="46">
        <f t="shared" si="12"/>
        <v>618724228.36</v>
      </c>
      <c r="N85" s="46">
        <f t="shared" si="12"/>
        <v>0</v>
      </c>
      <c r="O85" s="46">
        <f t="shared" si="12"/>
        <v>0</v>
      </c>
      <c r="P85" s="46">
        <f t="shared" si="12"/>
        <v>2728576175.52</v>
      </c>
    </row>
    <row r="86" spans="1:16" ht="15">
      <c r="A86" s="3"/>
      <c r="B86" s="3"/>
      <c r="C86" s="18"/>
      <c r="D86" s="3"/>
      <c r="E86" s="3"/>
      <c r="F86" s="3"/>
      <c r="G86" s="7"/>
      <c r="H86" s="44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Jhensy Rosario Guerrero</cp:lastModifiedBy>
  <cp:lastPrinted>2023-06-01T13:49:53Z</cp:lastPrinted>
  <dcterms:created xsi:type="dcterms:W3CDTF">2018-04-17T18:57:16Z</dcterms:created>
  <dcterms:modified xsi:type="dcterms:W3CDTF">2023-11-03T14:20:06Z</dcterms:modified>
  <cp:category/>
  <cp:version/>
  <cp:contentType/>
  <cp:contentStatus/>
</cp:coreProperties>
</file>