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drawings/drawing7.xml" ContentType="application/vnd.openxmlformats-officedocument.drawing+xml"/>
  <Override PartName="/xl/tables/table7.xml" ContentType="application/vnd.openxmlformats-officedocument.spreadsheetml.table+xml"/>
  <Override PartName="/xl/drawings/drawing8.xml" ContentType="application/vnd.openxmlformats-officedocument.drawing+xml"/>
  <Override PartName="/xl/tables/table8.xml" ContentType="application/vnd.openxmlformats-officedocument.spreadsheetml.table+xml"/>
  <Override PartName="/xl/drawings/drawing9.xml" ContentType="application/vnd.openxmlformats-officedocument.drawing+xml"/>
  <Override PartName="/xl/tables/table9.xml" ContentType="application/vnd.openxmlformats-officedocument.spreadsheetml.table+xml"/>
  <Override PartName="/xl/drawings/drawing10.xml" ContentType="application/vnd.openxmlformats-officedocument.drawing+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drawings/drawing12.xml" ContentType="application/vnd.openxmlformats-officedocument.drawing+xml"/>
  <Override PartName="/xl/tables/table12.xml" ContentType="application/vnd.openxmlformats-officedocument.spreadsheetml.table+xml"/>
  <Override PartName="/xl/drawings/drawing13.xml" ContentType="application/vnd.openxmlformats-officedocument.drawing+xml"/>
  <Override PartName="/xl/tables/table13.xml" ContentType="application/vnd.openxmlformats-officedocument.spreadsheetml.table+xml"/>
  <Override PartName="/xl/drawings/drawing14.xml" ContentType="application/vnd.openxmlformats-officedocument.drawing+xml"/>
  <Override PartName="/xl/tables/table1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guzman\Desktop\WEB NUEVA\PRESUPUESTO APROBADO\Metas Fisicas Financieras\Metas Fisicas Financieras - Trimestral\metas ficicas 2023\"/>
    </mc:Choice>
  </mc:AlternateContent>
  <bookViews>
    <workbookView xWindow="0" yWindow="0" windowWidth="28800" windowHeight="12210" firstSheet="11" activeTab="13"/>
  </bookViews>
  <sheets>
    <sheet name="Transporte de pasajeros" sheetId="6" r:id="rId1"/>
    <sheet name="Rótulos" sheetId="7" r:id="rId2"/>
    <sheet name="Permisos de Tran carga (2)" sheetId="8" r:id="rId3"/>
    <sheet name="MotoTaxi . Educacion Vial" sheetId="14" r:id="rId4"/>
    <sheet name="Ciu. Licencia de conducir" sheetId="4" r:id="rId5"/>
    <sheet name="ITV" sheetId="9" r:id="rId6"/>
    <sheet name="Campaña Educativa" sheetId="10" r:id="rId7"/>
    <sheet name="Eventos Seg. Vial" sheetId="11" r:id="rId8"/>
    <sheet name="CPU. Educacion Vial" sheetId="12" r:id="rId9"/>
    <sheet name="PCT. Educacion Vial" sheetId="13" r:id="rId10"/>
    <sheet name="Diseño de Corredores" sheetId="15" r:id="rId11"/>
    <sheet name="Corredores Integrados" sheetId="16" r:id="rId12"/>
    <sheet name="Alcandia Asistencia Tec." sheetId="17" r:id="rId13"/>
    <sheet name="Alcandia planes movilidad" sheetId="18" r:id="rId14"/>
    <sheet name="Hoja1" sheetId="19" state="hidden" r:id="rId15"/>
  </sheets>
  <externalReferences>
    <externalReference r:id="rId16"/>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9" i="14" l="1"/>
  <c r="I29" i="6"/>
  <c r="I25" i="8"/>
  <c r="J29" i="7"/>
  <c r="I29" i="7"/>
  <c r="J29" i="6" l="1"/>
  <c r="I25" i="6"/>
  <c r="J29" i="18"/>
  <c r="J30" i="18"/>
  <c r="I29" i="18"/>
  <c r="I30" i="18"/>
  <c r="J29" i="17"/>
  <c r="J30" i="17"/>
  <c r="I29" i="17"/>
  <c r="I30" i="17"/>
  <c r="J29" i="16"/>
  <c r="J30" i="16"/>
  <c r="I29" i="16"/>
  <c r="I30" i="16"/>
  <c r="J29" i="15"/>
  <c r="J30" i="15"/>
  <c r="I29" i="15"/>
  <c r="I30" i="15"/>
  <c r="J29" i="13"/>
  <c r="J30" i="13"/>
  <c r="I29" i="13"/>
  <c r="I30" i="13"/>
  <c r="I29" i="12"/>
  <c r="J29" i="12"/>
  <c r="J30" i="12"/>
  <c r="I30" i="12"/>
  <c r="J29" i="11"/>
  <c r="J30" i="11"/>
  <c r="I29" i="11"/>
  <c r="I30" i="11"/>
  <c r="J29" i="10"/>
  <c r="J30" i="10"/>
  <c r="I29" i="10"/>
  <c r="I30" i="10"/>
  <c r="J29" i="9"/>
  <c r="J30" i="9"/>
  <c r="I29" i="9"/>
  <c r="I30" i="9"/>
  <c r="I29" i="4"/>
  <c r="J29" i="4"/>
  <c r="J30" i="4"/>
  <c r="I30" i="4"/>
  <c r="J29" i="14"/>
  <c r="J30" i="14"/>
  <c r="I30" i="14"/>
  <c r="J29" i="8"/>
  <c r="I29" i="8"/>
  <c r="J30" i="7"/>
  <c r="I30" i="7"/>
  <c r="I25" i="7" l="1"/>
  <c r="I25" i="18"/>
  <c r="I25" i="17"/>
  <c r="I25" i="16"/>
  <c r="I25" i="15"/>
  <c r="I25" i="13"/>
  <c r="I25" i="12"/>
  <c r="I25" i="11"/>
  <c r="I25" i="10"/>
  <c r="I25" i="9"/>
  <c r="I25" i="4"/>
  <c r="C16" i="18"/>
  <c r="B15" i="18"/>
  <c r="C15" i="18" s="1"/>
  <c r="B14" i="18"/>
  <c r="C14" i="18" s="1"/>
  <c r="C16" i="17"/>
  <c r="B15" i="17"/>
  <c r="C15" i="17" s="1"/>
  <c r="B14" i="17"/>
  <c r="C14" i="17" s="1"/>
  <c r="C16" i="16"/>
  <c r="B15" i="16"/>
  <c r="C15" i="16" s="1"/>
  <c r="B14" i="16"/>
  <c r="C14" i="16" s="1"/>
  <c r="C16" i="15"/>
  <c r="B15" i="15"/>
  <c r="C15" i="15" s="1"/>
  <c r="B14" i="15"/>
  <c r="C14" i="15" s="1"/>
  <c r="I25" i="14"/>
  <c r="C16" i="14"/>
  <c r="B15" i="14"/>
  <c r="C15" i="14" s="1"/>
  <c r="B14" i="14"/>
  <c r="C14" i="14" s="1"/>
  <c r="C16" i="13" l="1"/>
  <c r="B15" i="13"/>
  <c r="C15" i="13" s="1"/>
  <c r="B14" i="13"/>
  <c r="C14" i="13" s="1"/>
  <c r="C16" i="12"/>
  <c r="B15" i="12"/>
  <c r="C15" i="12" s="1"/>
  <c r="B14" i="12"/>
  <c r="C14" i="12" s="1"/>
  <c r="C16" i="11"/>
  <c r="B15" i="11"/>
  <c r="C15" i="11" s="1"/>
  <c r="C14" i="11"/>
  <c r="B14" i="11"/>
  <c r="C16" i="10"/>
  <c r="B15" i="10"/>
  <c r="C15" i="10" s="1"/>
  <c r="B14" i="10"/>
  <c r="C14" i="10" s="1"/>
  <c r="C16" i="9"/>
  <c r="B15" i="9"/>
  <c r="C15" i="9" s="1"/>
  <c r="B14" i="9"/>
  <c r="C14" i="9" s="1"/>
  <c r="J30" i="8"/>
  <c r="I30" i="8"/>
  <c r="C16" i="8"/>
  <c r="B15" i="8"/>
  <c r="C15" i="8" s="1"/>
  <c r="B14" i="8"/>
  <c r="C14" i="8" s="1"/>
  <c r="C16" i="7" l="1"/>
  <c r="B15" i="7"/>
  <c r="C15" i="7" s="1"/>
  <c r="B14" i="7"/>
  <c r="C14" i="7" s="1"/>
  <c r="C16" i="6"/>
  <c r="B15" i="6"/>
  <c r="C15" i="6" s="1"/>
  <c r="B14" i="6"/>
  <c r="C14" i="6" s="1"/>
  <c r="C16" i="4"/>
  <c r="B15" i="4"/>
  <c r="C15" i="4" s="1"/>
  <c r="B14" i="4"/>
  <c r="C14" i="4" s="1"/>
</calcChain>
</file>

<file path=xl/sharedStrings.xml><?xml version="1.0" encoding="utf-8"?>
<sst xmlns="http://schemas.openxmlformats.org/spreadsheetml/2006/main" count="952" uniqueCount="145">
  <si>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</si>
  <si>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</si>
  <si>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</si>
  <si>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</si>
  <si>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</si>
  <si>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</si>
  <si>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</si>
  <si>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</si>
  <si>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</si>
  <si>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</si>
  <si>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</si>
  <si>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</si>
  <si>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</si>
  <si>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</si>
  <si>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</si>
  <si>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</si>
  <si>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</si>
  <si>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</si>
  <si>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</si>
  <si>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</si>
  <si>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</si>
  <si>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</si>
  <si>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</si>
  <si>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</si>
  <si>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</si>
  <si>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</si>
  <si>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</si>
  <si>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</si>
  <si>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</si>
  <si>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</si>
  <si>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</si>
  <si>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</si>
  <si>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</si>
  <si>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</si>
  <si>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</si>
  <si>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</si>
  <si>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</si>
  <si>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</si>
  <si>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</si>
  <si>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</si>
  <si>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</si>
  <si>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</si>
  <si>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</si>
  <si>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</si>
  <si>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</si>
  <si>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</si>
  <si>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</si>
  <si>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</si>
  <si>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 Presupuesto Anual</t>
  </si>
  <si>
    <t>Informe de Evaluación Trimestral de las Metas Físicas-Financieras</t>
  </si>
  <si>
    <t>Ser un referente internacional en la gestión de un modelo de movilidad terrestre sostenible, eficiente, accesible y seguro contribuyendo a mejorar la calidad de vida de los ciudadanos.</t>
  </si>
  <si>
    <t>Instituto Nacional de Transito y Transporte Terrestre</t>
  </si>
  <si>
    <t>Ciudadanos reciben licencia de conducir</t>
  </si>
  <si>
    <t>Es la entrega del documento que autoriza a ciudadanos dominicanos y a  extranjeros  a conducir 
en la República Dominicana</t>
  </si>
  <si>
    <t>I -Información Institucional</t>
  </si>
  <si>
    <t>Cantidad de servicios de licencias emitidas.</t>
  </si>
  <si>
    <t>Reducción de las muertes y morbilidad asociadas a los siniestros viales</t>
  </si>
  <si>
    <t>5182-Instituto Nacional de Transito y Transporte Terrestre</t>
  </si>
  <si>
    <t>Dentro de las actividades que se ejecutan en este programa podemos destacar las siguientes: regularización el transito y el transporte terrestre; la gestión de las licencias de operaciones de transporte de carga y la gestión de las licencias de operaciones  de transportes de pasajeros.</t>
  </si>
  <si>
    <t>Gestionar la rectoría nacional de la movilidad, el transporte terrestre, el tránsito y la seguridad vial, con un enfoque integral para la transformación de los diferentes sectores, requeridos para el desarrollo socioeconómico de la República Dominicana.</t>
  </si>
  <si>
    <t>Gestionar la rectoría nacional de la movilidad, el transporte terrestre, el tránsito y la seguridad vial, con un enfoque integral para la transformación de los diferentes sectores, requeridos para el desarrollo socioeconómico de la República Dominicana</t>
  </si>
  <si>
    <t>Licencias de operaciones otorgadas</t>
  </si>
  <si>
    <t xml:space="preserve">Empresas Transportistas reciben Licencias de operaciones de transporte de pasajeros </t>
  </si>
  <si>
    <t>Son las autorizaciones otorgadas a los prestadores de servicios de transporte de pasajeros para sus operaciones.</t>
  </si>
  <si>
    <t>Ciudadanos, Empresas y Operadores de Transporte</t>
  </si>
  <si>
    <t>Son las identificaciones colocadas a los vehículos registrados que brindan sus servicios al transporte público y privado.</t>
  </si>
  <si>
    <t>Prestadores de servicio de transporte de pasajero reciben rótulos para sus vehículos</t>
  </si>
  <si>
    <t>Empresas Transportistas reciben Licencias de operaciones de transporte de carga.</t>
  </si>
  <si>
    <t>Son las autorizaciones otorgadas a los prestadores de servicios de transporte de carga para sus operaciones.</t>
  </si>
  <si>
    <t>cantidad de inspecciones técnica realizadas</t>
  </si>
  <si>
    <t>Ciudadanos reciben campañas educativas de seguridad vial</t>
  </si>
  <si>
    <t>cantidad campañas educativas de SV</t>
  </si>
  <si>
    <t>Son esfuerzos de informar y persuadir o motivar a las personas en procura de cambiar sus creencias y conductas para mejorar la seguridad vial en general, por medio de actividades de comunicación.</t>
  </si>
  <si>
    <t>Personas reciben eventos promocionales de la seguridad vial</t>
  </si>
  <si>
    <t>cantidad de eventos realizados</t>
  </si>
  <si>
    <t>Sumatoria de personas capacitados en programa de conciencia vial</t>
  </si>
  <si>
    <t>Son esfuerzos (talleres, Charlas, Seminarios, Diplomados entre otros) de informar, persuadir o motivar a las personas en procura de cambiar sus creencias y conductas para mejorar la seguridad vial en general por medio de actividades de comunicación.</t>
  </si>
  <si>
    <t>Cantidad de ciudadanos impactados por la capacitación sobre movilidad, transito, transporte y seguridad vial.</t>
  </si>
  <si>
    <t>Procesos formativos en materia de educación vial</t>
  </si>
  <si>
    <t xml:space="preserve">Mototaxistas regulados reciben capacitación en seguridad vial					
					</t>
  </si>
  <si>
    <t xml:space="preserve">Sumatoria de  mototaxistas  capacitados  					</t>
  </si>
  <si>
    <t xml:space="preserve">Es el programa formativo en temas de seguridad vial a los Motos taxista con el objetivo de disminuir la tasa de mortalidad y las infracciones de tránsito					
					</t>
  </si>
  <si>
    <t xml:space="preserve">Diseño de corredores integrados al sistema de transporte público, sostenible y al alcance de los usuarios en el Gran Santo Domingo y Santiago					
					</t>
  </si>
  <si>
    <t xml:space="preserve">Cantidad de diseños de Corredores  Integrados al Sistema 								</t>
  </si>
  <si>
    <t xml:space="preserve">Instituciones públicas y operadores de transporte reciben diseños de corredores 									
					</t>
  </si>
  <si>
    <t xml:space="preserve">Corredores integrados al Sistema 										</t>
  </si>
  <si>
    <t xml:space="preserve">Usuarios del sistema de transporte público de pasajeros cuentan con corredores integrados al servicio de la ciudadanía	</t>
  </si>
  <si>
    <t xml:space="preserve">La implementación de infraestructura y señalización de los corredores fortalecerá el sistema de transporte 					
					</t>
  </si>
  <si>
    <t xml:space="preserve">Alcaldías reciben asistencias técnicas en materia de movilidad y tránsito					
						</t>
  </si>
  <si>
    <t xml:space="preserve">Consiste en brindar asistencia técnica en los municipios para fortalecer las capacidades técnicas del personal de las alcaldías y los distritos municipales					
					</t>
  </si>
  <si>
    <t xml:space="preserve">Estos planes buscan reducir la mortalidad y viabilizar el tránsito, atendiendo los y los planes de los diferentes municipios y distritos municipales					
					</t>
  </si>
  <si>
    <t xml:space="preserve">Cantidad de municipios con Planes de Movilidad 												</t>
  </si>
  <si>
    <t>Ciudadanos, Operadores del Sector Transporte, Sector Público y Sector Privado.</t>
  </si>
  <si>
    <t>Cantidad de unidades rotuladas</t>
  </si>
  <si>
    <t>12-Seguridad Vial Integral y Movilidad Sostenible</t>
  </si>
  <si>
    <t>11-Transporte y Transito Terrestre</t>
  </si>
  <si>
    <t>Conductores reciben inspección técnica vehicular</t>
  </si>
  <si>
    <t>vehículos de motor reciben inspección técnica vehicular: tiene por objeto comprobar si los mismos cumplen las condiciones técnicas exigidas por la Ley 63-17 y la Normativa Técnica para su circulación por las vías pública</t>
  </si>
  <si>
    <t>Son eventos que se efectúan con la objetivo de promocionar la seguridad vial.</t>
  </si>
  <si>
    <t>Conductores, Peatones y Usuarios de transporte masivo de pasajeros reciben educación vial</t>
  </si>
  <si>
    <t>Población recibe cursos y talleres de educación y formación vial</t>
  </si>
  <si>
    <t xml:space="preserve">Cantidad de Asistencias Técnicas Realizadas								</t>
  </si>
  <si>
    <t>3.3.6</t>
  </si>
  <si>
    <t>Director de Planificación  y Desarrollo.</t>
  </si>
  <si>
    <t>Mediante el Programa Seguridad Vial Integral y Movilidad Sostenible se gestionan las actividades relacionadas con la seguridad vial que el INTRANT realiza por mandato de la LEY 63-17  dentro de las cuales se encuentran las siguiente: Capacitación a ciudadanos relacionadas con las normar y reglamentos en miras a modificar la conducta de los ciudadanos ante estas,  emisión de permisos de conducir y la realización inspección técnica vehicular; También el diseño, monitoreo y evaluación de  Planes, Programas y Proyectos relacionados con la movilidad y la sostenibilidad.</t>
  </si>
  <si>
    <t xml:space="preserve">Licdo. Waldys Robles </t>
  </si>
  <si>
    <t>6916-Prestadores de servicio reciben permisos de operación de transporte de  pasajeros.</t>
  </si>
  <si>
    <t>Programación Trimestral</t>
  </si>
  <si>
    <t>Ejecución Trimestral</t>
  </si>
  <si>
    <t>6917-Prestadores de servicio de transporte de pasajero reciben rótulos para sus vehículos</t>
  </si>
  <si>
    <t xml:space="preserve">6924-Mototaxistas regulados reciben capacitación en seguridad vial					
					</t>
  </si>
  <si>
    <t>6922-Conductores, Peatones y Usuarios de transporte masivo de pasajeros reciben educación vial</t>
  </si>
  <si>
    <t xml:space="preserve">6925-Instituciones públicas y operadores de transporte reciben diseños de corredores 					
					</t>
  </si>
  <si>
    <t xml:space="preserve">6927-Usuarios del sistema de transporte público de pasajeros cuentan con corredores integrados al servicio de la ciudadanía					
					</t>
  </si>
  <si>
    <t xml:space="preserve">6928-Alcaldías reciben asistencias técnicas en materia de movilidad y tránsito					
					</t>
  </si>
  <si>
    <t xml:space="preserve">6929-Alcaldías reciben Planes de Movilidad de sus respectivos Gobiernos Locales					
					</t>
  </si>
  <si>
    <t>6918-Prestadores de servicio reciben permisos de operación de transporte de carga.</t>
  </si>
  <si>
    <t>5879-Ciudadanos reciben licencia de conducir</t>
  </si>
  <si>
    <t>6919-Conductores reciben inspección técnica vehicular</t>
  </si>
  <si>
    <t xml:space="preserve">La digitalización del proceso de entrega de permisos ha permitido una reducción en los costos de operación de este producto, lo que ha representado una subejecución en el aspecto financiero. La facilidad que representa lo antes mencionado ha contribuido con el aumento de permisos de operaciones emitidos, esto se ve reflejado en la sobreejecución de la parte física del producto.                                                            </t>
  </si>
  <si>
    <t>6920-Ciudadanos reciben campañas educativas de seguridad vial</t>
  </si>
  <si>
    <t>6923-Población recibe cursos y talleres de educación y formación vial</t>
  </si>
  <si>
    <t>Se otorgaron mas licencias de operación de la programadas.</t>
  </si>
  <si>
    <t>6921-Personas reciben eventos promocionales de la seguridad vial</t>
  </si>
  <si>
    <r>
      <t xml:space="preserve"> </t>
    </r>
    <r>
      <rPr>
        <b/>
        <i/>
        <sz val="11"/>
        <color theme="1"/>
        <rFont val="Calibri"/>
        <family val="2"/>
        <scheme val="minor"/>
      </rPr>
      <t>Desvío Ejecución Física:</t>
    </r>
    <r>
      <rPr>
        <i/>
        <sz val="11"/>
        <color theme="1"/>
        <rFont val="Calibri"/>
        <family val="2"/>
        <scheme val="minor"/>
      </rPr>
      <t xml:space="preserve"> La variación financiera presenta una sub-ejecución significativa debido al cambio en la operatividad del proceso de emisión de licencias de operación.   </t>
    </r>
  </si>
  <si>
    <r>
      <rPr>
        <b/>
        <i/>
        <sz val="11"/>
        <color theme="1"/>
        <rFont val="Calibri"/>
        <family val="2"/>
        <scheme val="minor"/>
      </rPr>
      <t xml:space="preserve">Desvío Ejecución Física: </t>
    </r>
    <r>
      <rPr>
        <i/>
        <sz val="11"/>
        <color theme="1"/>
        <rFont val="Calibri"/>
        <family val="2"/>
        <scheme val="minor"/>
      </rPr>
      <t xml:space="preserve">Durante el trimestre no se efectuaron colocaciones de rótulo a prestadores de servicios de transporte terrestre de pasajeros debido a que la institución está en proceso de contratación de proveedor para la adquisición de este insumo.                                                </t>
    </r>
  </si>
  <si>
    <t>En el presupuesto 2023  se proyectó la producción de 14,500 rótulos pero debido diferentes situaciones no odtuvimos los logros deseados.</t>
  </si>
  <si>
    <t>En el presupuesto 2023 se proyectó la producción para el tercer trimestre de 88,797 permisos de operación de transporte de carga; en este periodo se  otorgaron 19,272  permisos equivalente al 142.78% de lo programado.</t>
  </si>
  <si>
    <t>Este producto esta siendo verificado para reajustar la planificación es por esta razón que quedamos por de bajo de lo programado.</t>
  </si>
  <si>
    <t xml:space="preserve">Se Presupuestó la emisión de 150,000 licencias de conducir para tercer trimestre del año, y se alcanzó un total de 150,833, lo que arroja un 100.56%. </t>
  </si>
  <si>
    <t>Este producto cumplió de manera satisfactoria con la ejecución física y la financiera.</t>
  </si>
  <si>
    <t>Se Programo 2,000 inspecciones técnica, y se realizaron un total de 1,404 lo que arroja un 70.20%. No obtuvimos los logros deseados.</t>
  </si>
  <si>
    <t>Actualmente las inspecciones técnicas vehiculares están limitadas a prestadores de servicios de transporte de pasajeros, esto limita el público objetivo y teniendo como consecuencia una baja demanda.</t>
  </si>
  <si>
    <t>En nuestra ejecución física cumplimos con nuestra campaña ponte el casco la cual busca promover el uso del casco y fomentar el respeto de las leyes de transito de nuestro país. En la parte financiera, la compañía "TotalEnergies Dominicana" realizó la donación de los casco nuevos que intercambiamos.</t>
  </si>
  <si>
    <t>En la parte financiera, la compañía "TotalEnergies Dominicana" realizó la donación de los casco nuevos que intercambiamos.</t>
  </si>
  <si>
    <t>Realizamos una ejecución física ajustada a nuestra programación debido a la demanda de capacitaciones obtenidas, se pudo dar respuesta en tiempo oportuno. En cuanto a nuestra ejecución financiera los gastos reflejados presentaron un ligero aumento respecto a lo presupuestado, por el aumento de la carga operativa para dar respuesta a la demanda de este producto.</t>
  </si>
  <si>
    <t>La ejecución financiera los gastos reflejados presentaron un ligero aumento respecto a lo presupuestado, por el aumento de la carga operativa para dar respuesta a la demanda de este producto.</t>
  </si>
  <si>
    <t xml:space="preserve">Hubo una buena ejecución de nuestra meta física ajustada a la programación. </t>
  </si>
  <si>
    <t>La nula ejecución financiera se presenta debido a que los cursos y talleres fueron realizados en las distintas sedes del INTRANT.</t>
  </si>
  <si>
    <t xml:space="preserve">Este producto tuvo una ejecución física ajustada a su programación. </t>
  </si>
  <si>
    <t>En cuanto a la dimensión financiera, no se presentaron gastos directos para llevar a cabo la creación de los diseños de corredores de transpote público de pasajeros.</t>
  </si>
  <si>
    <t>Actualmente contamos con tres corredores integrados al servicio de la ciudadanía debido a que aún no se cierran los procesos pertinente para integrar los últimos dos corredores programados. Tanto el restante físico como la ejecución financiera, se estiman sus ejecuciones para el último trimestre del año.</t>
  </si>
  <si>
    <t>Este producto de la institución está sujeto a la demanda de ls alcaldías a nivel nacional, esto representó la baja ejecución tanto física como financiera.</t>
  </si>
  <si>
    <t>La ejecución física se realizó según lo planificado.</t>
  </si>
  <si>
    <t>La dimensión financiera no presentó gastos gracias a que se contaba con los levantamientos de información necesarios.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</si>
</sst>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dd/mm/yyyy;@"/>
    <numFmt numFmtId="165" formatCode="[$-10409]#,##0;\-#,##0"/>
    <numFmt numFmtId="166" formatCode="[$-10409]#,##0.00;\-#,##0.00"/>
    <numFmt numFmtId="167" formatCode="[$-10409]0.00%"/>
    <numFmt numFmtId="168" formatCode="#,##0.00_ ;\-#,##0.00\ "/>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i/>
      <sz val="11"/>
      <color theme="1"/>
      <name val="Calibri"/>
      <family val="2"/>
      <scheme val="minor"/>
    </font>
    <font>
      <sz val="11"/>
      <color rgb="FFFF0000"/>
      <name val="Calibri"/>
      <family val="2"/>
      <scheme val="minor"/>
    </font>
    <font>
      <sz val="11"/>
      <color rgb="FFFF0000"/>
      <name val="Calibri"/>
      <family val="2"/>
    </font>
    <font>
      <b/>
      <sz val="11"/>
      <name val="Calibri"/>
      <family val="2"/>
      <scheme val="minor"/>
    </font>
    <font>
      <i/>
      <sz val="11"/>
      <name val="Calibri"/>
      <family val="2"/>
      <scheme val="minor"/>
    </font>
    <font>
      <sz val="11"/>
      <name val="Calibri"/>
      <family val="2"/>
      <scheme val="minor"/>
    </font>
    <font>
      <sz val="11"/>
      <color theme="1"/>
      <name val="Calibri"/>
      <family val="2"/>
    </font>
    <font>
      <sz val="9"/>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22">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66" fontId="17" fillId="0" borderId="28" xfId="0" applyNumberFormat="1" applyFont="1" applyBorder="1" applyAlignment="1" applyProtection="1">
      <alignment horizontal="center" vertical="center" wrapText="1" readingOrder="1"/>
      <protection locked="0"/>
    </xf>
    <xf numFmtId="165"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17" fillId="0" borderId="34" xfId="0" applyFont="1" applyBorder="1" applyAlignment="1" applyProtection="1">
      <alignment vertical="top" wrapText="1"/>
      <protection locked="0"/>
    </xf>
    <xf numFmtId="165" fontId="17" fillId="0" borderId="34" xfId="0" applyNumberFormat="1" applyFont="1" applyBorder="1" applyAlignment="1" applyProtection="1">
      <alignment horizontal="center" vertical="center" wrapText="1" readingOrder="1"/>
      <protection locked="0"/>
    </xf>
    <xf numFmtId="166" fontId="17" fillId="0" borderId="34" xfId="0" applyNumberFormat="1" applyFont="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2"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165" fontId="17" fillId="0" borderId="28" xfId="0" applyNumberFormat="1" applyFont="1" applyBorder="1" applyAlignment="1" applyProtection="1">
      <alignment horizontal="center" vertical="center" wrapText="1" readingOrder="1"/>
      <protection locked="0"/>
    </xf>
    <xf numFmtId="168" fontId="17" fillId="0" borderId="28" xfId="0" applyNumberFormat="1" applyFont="1" applyBorder="1" applyAlignment="1" applyProtection="1">
      <alignment horizontal="center" vertical="center" wrapText="1" readingOrder="1"/>
      <protection locked="0"/>
    </xf>
    <xf numFmtId="10" fontId="11" fillId="0" borderId="0" xfId="0" applyNumberFormat="1" applyFont="1" applyProtection="1">
      <protection locked="0"/>
    </xf>
    <xf numFmtId="10" fontId="0" fillId="0" borderId="0" xfId="0" applyNumberFormat="1"/>
    <xf numFmtId="0" fontId="25" fillId="0" borderId="0" xfId="0" applyFont="1" applyProtection="1">
      <protection locked="0"/>
    </xf>
    <xf numFmtId="0" fontId="24" fillId="0" borderId="0" xfId="0" applyFont="1"/>
    <xf numFmtId="10" fontId="25" fillId="0" borderId="0" xfId="0" applyNumberFormat="1" applyFont="1" applyProtection="1">
      <protection locked="0"/>
    </xf>
    <xf numFmtId="0" fontId="26" fillId="0" borderId="17" xfId="0" applyFont="1" applyBorder="1" applyAlignment="1" applyProtection="1">
      <alignment vertical="center" wrapText="1"/>
      <protection locked="0"/>
    </xf>
    <xf numFmtId="0" fontId="28" fillId="0" borderId="0" xfId="0" applyFont="1"/>
    <xf numFmtId="0" fontId="9" fillId="0" borderId="17" xfId="0" applyFont="1" applyBorder="1" applyAlignment="1" applyProtection="1">
      <alignment vertical="top" wrapText="1"/>
      <protection locked="0"/>
    </xf>
    <xf numFmtId="0" fontId="11" fillId="0" borderId="0" xfId="0" applyFont="1" applyAlignment="1" applyProtection="1">
      <alignment vertical="top"/>
      <protection locked="0"/>
    </xf>
    <xf numFmtId="0" fontId="0" fillId="0" borderId="0" xfId="0" applyAlignment="1">
      <alignment vertical="top"/>
    </xf>
    <xf numFmtId="168" fontId="17" fillId="0" borderId="28" xfId="0" applyNumberFormat="1" applyFont="1" applyBorder="1" applyAlignment="1" applyProtection="1">
      <alignment horizontal="center" vertical="center" wrapText="1"/>
      <protection locked="0"/>
    </xf>
    <xf numFmtId="166" fontId="17" fillId="0" borderId="28" xfId="0" applyNumberFormat="1" applyFont="1" applyBorder="1" applyAlignment="1" applyProtection="1">
      <alignment horizontal="center" vertical="center" wrapText="1"/>
      <protection locked="0"/>
    </xf>
    <xf numFmtId="10" fontId="17" fillId="7" borderId="28" xfId="2" applyNumberFormat="1" applyFont="1" applyFill="1" applyBorder="1" applyAlignment="1" applyProtection="1">
      <alignment horizontal="center" vertical="center" wrapText="1"/>
      <protection locked="0"/>
    </xf>
    <xf numFmtId="167" fontId="17" fillId="7" borderId="25" xfId="0" applyNumberFormat="1" applyFont="1" applyFill="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17" fillId="0" borderId="28" xfId="0" applyFont="1" applyBorder="1" applyAlignment="1" applyProtection="1">
      <alignment horizontal="center" vertical="center" wrapText="1"/>
      <protection locked="0"/>
    </xf>
    <xf numFmtId="0" fontId="11" fillId="0" borderId="0" xfId="0" applyFont="1" applyAlignment="1" applyProtection="1">
      <alignment horizontal="center" vertical="center"/>
      <protection locked="0"/>
    </xf>
    <xf numFmtId="10" fontId="0" fillId="0" borderId="0" xfId="0" applyNumberFormat="1" applyAlignment="1">
      <alignment horizontal="center" vertical="center"/>
    </xf>
    <xf numFmtId="0" fontId="0" fillId="0" borderId="0" xfId="0" applyAlignment="1">
      <alignment horizontal="center" vertical="center"/>
    </xf>
    <xf numFmtId="165" fontId="30" fillId="0" borderId="34" xfId="0" applyNumberFormat="1" applyFont="1" applyBorder="1" applyAlignment="1" applyProtection="1">
      <alignment horizontal="center" vertical="center" wrapText="1"/>
      <protection locked="0"/>
    </xf>
    <xf numFmtId="49" fontId="21" fillId="0" borderId="19" xfId="0" quotePrefix="1" applyNumberFormat="1" applyFont="1" applyBorder="1" applyAlignment="1" applyProtection="1">
      <alignment horizontal="left" vertical="center" wrapText="1"/>
      <protection locked="0"/>
    </xf>
    <xf numFmtId="49" fontId="21" fillId="0" borderId="20" xfId="0" quotePrefix="1" applyNumberFormat="1" applyFont="1" applyBorder="1" applyAlignment="1" applyProtection="1">
      <alignment horizontal="left" vertical="center" wrapText="1"/>
      <protection locked="0"/>
    </xf>
    <xf numFmtId="49" fontId="21"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2" fillId="0" borderId="22" xfId="0" applyFont="1" applyBorder="1" applyAlignment="1" applyProtection="1">
      <alignment horizontal="left" vertical="top" wrapText="1"/>
      <protection locked="0"/>
    </xf>
    <xf numFmtId="0" fontId="10" fillId="6" borderId="22" xfId="0" applyFont="1" applyFill="1" applyBorder="1" applyAlignment="1">
      <alignment horizontal="left" vertical="center" wrapText="1"/>
    </xf>
    <xf numFmtId="0" fontId="12" fillId="6" borderId="22" xfId="0" applyFont="1" applyFill="1" applyBorder="1" applyAlignment="1">
      <alignment horizontal="left"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39" fontId="29" fillId="9" borderId="25" xfId="1" applyNumberFormat="1" applyFont="1" applyFill="1" applyBorder="1" applyAlignment="1" applyProtection="1">
      <alignment horizontal="center" vertical="center" wrapText="1" readingOrder="1"/>
      <protection locked="0"/>
    </xf>
    <xf numFmtId="39" fontId="29" fillId="9" borderId="38" xfId="1" applyNumberFormat="1" applyFont="1" applyFill="1" applyBorder="1" applyAlignment="1" applyProtection="1">
      <alignment horizontal="center" vertical="center" wrapText="1" readingOrder="1"/>
      <protection locked="0"/>
    </xf>
    <xf numFmtId="39" fontId="29" fillId="9" borderId="24" xfId="1" applyNumberFormat="1" applyFont="1" applyFill="1" applyBorder="1" applyAlignment="1" applyProtection="1">
      <alignment horizontal="center" vertical="center" wrapText="1" readingOrder="1"/>
      <protection locked="0"/>
    </xf>
    <xf numFmtId="10" fontId="29" fillId="9" borderId="28" xfId="2" applyNumberFormat="1" applyFont="1" applyFill="1" applyBorder="1" applyAlignment="1" applyProtection="1">
      <alignment horizontal="center" vertical="center" wrapText="1" readingOrder="1"/>
    </xf>
    <xf numFmtId="10" fontId="29" fillId="9" borderId="29" xfId="2" applyNumberFormat="1" applyFont="1" applyFill="1" applyBorder="1" applyAlignment="1" applyProtection="1">
      <alignment horizontal="center" vertical="center" wrapText="1" readingOrder="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5" xfId="0" applyFont="1" applyBorder="1" applyAlignment="1" applyProtection="1">
      <alignment horizontal="left" vertical="center" wrapText="1"/>
      <protection locked="0"/>
    </xf>
    <xf numFmtId="0" fontId="22" fillId="0" borderId="36" xfId="0" applyFont="1" applyBorder="1" applyAlignment="1" applyProtection="1">
      <alignment horizontal="left" vertical="center" wrapText="1"/>
      <protection locked="0"/>
    </xf>
    <xf numFmtId="0" fontId="22"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39" fontId="29" fillId="9" borderId="27" xfId="1" applyNumberFormat="1" applyFont="1" applyFill="1" applyBorder="1" applyAlignment="1" applyProtection="1">
      <alignment horizontal="center" vertical="center" wrapText="1" readingOrder="1"/>
      <protection locked="0"/>
    </xf>
    <xf numFmtId="39" fontId="29" fillId="9" borderId="28" xfId="1" applyNumberFormat="1" applyFont="1" applyFill="1" applyBorder="1" applyAlignment="1" applyProtection="1">
      <alignment horizontal="center" vertical="center" wrapText="1" readingOrder="1"/>
      <protection locked="0"/>
    </xf>
    <xf numFmtId="0" fontId="22" fillId="0" borderId="0" xfId="0" applyFont="1" applyAlignment="1" applyProtection="1">
      <alignment horizontal="left" vertical="top" wrapText="1"/>
      <protection locked="0"/>
    </xf>
    <xf numFmtId="0" fontId="22" fillId="0" borderId="18" xfId="0" applyFont="1" applyBorder="1" applyAlignment="1" applyProtection="1">
      <alignment horizontal="left" vertical="top" wrapText="1"/>
      <protection locked="0"/>
    </xf>
    <xf numFmtId="3" fontId="22" fillId="0" borderId="0" xfId="0" applyNumberFormat="1" applyFont="1" applyAlignment="1" applyProtection="1">
      <alignment horizontal="left" vertical="center" wrapText="1"/>
      <protection locked="0"/>
    </xf>
    <xf numFmtId="39" fontId="11" fillId="9" borderId="27" xfId="1" applyNumberFormat="1" applyFont="1" applyFill="1" applyBorder="1" applyAlignment="1" applyProtection="1">
      <alignment horizontal="center" vertical="center" wrapText="1" readingOrder="1"/>
      <protection locked="0"/>
    </xf>
    <xf numFmtId="39" fontId="11" fillId="9" borderId="28" xfId="1" applyNumberFormat="1" applyFont="1" applyFill="1" applyBorder="1" applyAlignment="1" applyProtection="1">
      <alignment horizontal="center" vertical="center" wrapText="1" readingOrder="1"/>
      <protection locked="0"/>
    </xf>
    <xf numFmtId="39" fontId="11" fillId="9" borderId="25" xfId="1" applyNumberFormat="1" applyFont="1" applyFill="1" applyBorder="1" applyAlignment="1" applyProtection="1">
      <alignment horizontal="center" vertical="center" wrapText="1" readingOrder="1"/>
      <protection locked="0"/>
    </xf>
    <xf numFmtId="39" fontId="11" fillId="9" borderId="38" xfId="1" applyNumberFormat="1" applyFont="1" applyFill="1" applyBorder="1" applyAlignment="1" applyProtection="1">
      <alignment horizontal="center" vertical="center" wrapText="1" readingOrder="1"/>
      <protection locked="0"/>
    </xf>
    <xf numFmtId="39" fontId="11" fillId="9" borderId="24" xfId="1" applyNumberFormat="1" applyFont="1" applyFill="1" applyBorder="1" applyAlignment="1" applyProtection="1">
      <alignment horizontal="center" vertical="center" wrapText="1" readingOrder="1"/>
      <protection locked="0"/>
    </xf>
    <xf numFmtId="10" fontId="11" fillId="9" borderId="28" xfId="2" applyNumberFormat="1" applyFont="1" applyFill="1" applyBorder="1" applyAlignment="1" applyProtection="1">
      <alignment horizontal="center" vertical="center" wrapText="1" readingOrder="1"/>
    </xf>
    <xf numFmtId="10" fontId="11" fillId="9" borderId="29" xfId="2" applyNumberFormat="1" applyFont="1" applyFill="1" applyBorder="1" applyAlignment="1" applyProtection="1">
      <alignment horizontal="center" vertical="center" wrapText="1" readingOrder="1"/>
    </xf>
    <xf numFmtId="0" fontId="27" fillId="0" borderId="0" xfId="0" applyFont="1" applyAlignment="1" applyProtection="1">
      <alignment horizontal="left" vertical="center" wrapText="1"/>
      <protection locked="0"/>
    </xf>
    <xf numFmtId="0" fontId="27" fillId="0" borderId="18" xfId="0" applyFont="1" applyBorder="1" applyAlignment="1" applyProtection="1">
      <alignment horizontal="left" vertical="center" wrapText="1"/>
      <protection locked="0"/>
    </xf>
    <xf numFmtId="0" fontId="0" fillId="0" borderId="36" xfId="0" applyBorder="1" applyAlignment="1">
      <alignment horizontal="center"/>
    </xf>
    <xf numFmtId="0" fontId="2" fillId="0" borderId="39" xfId="0" applyFont="1" applyBorder="1" applyAlignment="1">
      <alignment horizontal="center"/>
    </xf>
    <xf numFmtId="0" fontId="0" fillId="0" borderId="0" xfId="0" applyAlignment="1">
      <alignment horizontal="center" vertical="top" wrapText="1"/>
    </xf>
  </cellXfs>
  <cellStyles count="3">
    <cellStyle name="Millares" xfId="1" builtinId="3"/>
    <cellStyle name="Normal" xfId="0" builtinId="0"/>
    <cellStyle name="Porcentaje" xfId="2" builtinId="5"/>
  </cellStyles>
  <dxfs count="210">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A30B84FB-D276-4D98-B266-076FBF338B51}"/>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84157A57-BA75-442E-836B-652D548FA297}"/>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7EF57868-7933-483D-9680-3F34E00BDFE4}"/>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39CF5E42-2DDD-4E1A-B7FF-A4DAA274909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4EEB8DE6-1B9C-47DE-9F8E-941C5DE91F86}"/>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846934D7-4E5F-433E-B91E-0F244C25AD3F}"/>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A16EE867-5AD5-4B55-A10B-3F3A0FC08187}"/>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2">
          <a:extLst>
            <a:ext uri="{FF2B5EF4-FFF2-40B4-BE49-F238E27FC236}">
              <a16:creationId xmlns:a16="http://schemas.microsoft.com/office/drawing/2014/main" id="{ABF233FB-80D8-4977-A822-418929C0987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EFB50193-9B18-4762-AB8D-BC7303555DA8}"/>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6CABD9FB-F12F-4EE9-BCF2-7968AA7CDBF9}"/>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63DC1EE4-9DA9-49AF-8422-1543A1D5AF5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A96776E2-C589-49E2-BD06-D83A94ADD0BC}"/>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329F358C-3C1B-4956-933D-D5EC36EEA89D}"/>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D63DC3F3-E000-49A0-BA4B-1F692487DBD1}"/>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8.1.8\Planificacion%20y%20Desarollo\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6" name="Tabla17" displayName="Tabla17" ref="A28:J30" totalsRowShown="0" headerRowDxfId="209" dataDxfId="207" headerRowBorderDxfId="208" tableBorderDxfId="206" totalsRowBorderDxfId="205">
  <tableColumns count="10">
    <tableColumn id="1" name="Producto" dataDxfId="204"/>
    <tableColumn id="2" name="Indicador" dataDxfId="203"/>
    <tableColumn id="3" name="Física_x000a_(A)" dataDxfId="202"/>
    <tableColumn id="4" name="Financiera_x000a_(B)" dataDxfId="201"/>
    <tableColumn id="9" name="Física_x000a_(C)" dataDxfId="200"/>
    <tableColumn id="10" name="Financiera_x000a_(D)" dataDxfId="199"/>
    <tableColumn id="5" name="Física _x000a_(E)" dataDxfId="198"/>
    <tableColumn id="6" name="Financiera _x000a_ (F)" dataDxfId="197"/>
    <tableColumn id="7" name="Física _x000a_(%)_x000a_ G=E/C" dataDxfId="196">
      <calculatedColumnFormula>+Tabla17[[#This Row],[Física 
(E)]]/Tabla17[[#This Row],[Física
(C)]]</calculatedColumnFormula>
    </tableColumn>
    <tableColumn id="8" name="Financiero _x000a_(%) _x000a_H=F/D" dataDxfId="195">
      <calculatedColumnFormula>+Tabla17[[#This Row],[Financiera 
 (F)]]/Tabla17[[#This Row],[Financiera
(D)]]</calculatedColumnFormula>
    </tableColumn>
  </tableColumns>
  <tableStyleInfo name="Estilo de tabla 1" showFirstColumn="0" showLastColumn="0" showRowStripes="1" showColumnStripes="0"/>
</table>
</file>

<file path=xl/tables/table10.xml><?xml version="1.0" encoding="utf-8"?>
<table xmlns="http://schemas.openxmlformats.org/spreadsheetml/2006/main" id="12" name="Tabla1345910111213" displayName="Tabla1345910111213" ref="A28:J30" totalsRowShown="0" headerRowDxfId="74" dataDxfId="72" headerRowBorderDxfId="73" tableBorderDxfId="71" totalsRowBorderDxfId="70">
  <tableColumns count="10">
    <tableColumn id="1" name="Producto" dataDxfId="69"/>
    <tableColumn id="2" name="Indicador" dataDxfId="68"/>
    <tableColumn id="3" name="Física_x000a_(A)" dataDxfId="67"/>
    <tableColumn id="4" name="Financiera_x000a_(B)" dataDxfId="66"/>
    <tableColumn id="9" name="Física_x000a_(C)" dataDxfId="65"/>
    <tableColumn id="10" name="Financiera_x000a_(D)" dataDxfId="64"/>
    <tableColumn id="5" name="Física _x000a_(E)" dataDxfId="63"/>
    <tableColumn id="6" name="Financiera _x000a_ (F)" dataDxfId="62"/>
    <tableColumn id="7" name="Física _x000a_(%)_x000a_ G=E/C" dataDxfId="61">
      <calculatedColumnFormula>+Tabla1345910111213[[#This Row],[Física 
(E)]]/Tabla1345910111213[[#This Row],[Física
(C)]]</calculatedColumnFormula>
    </tableColumn>
    <tableColumn id="8" name="Financiero _x000a_(%) _x000a_H=F/D" dataDxfId="60">
      <calculatedColumnFormula>+Tabla1345910111213[[#This Row],[Financiera 
 (F)]]/Tabla1345910111213[[#This Row],[Financiera
(D)]]</calculatedColumnFormula>
    </tableColumn>
  </tableColumns>
  <tableStyleInfo name="Estilo de tabla 1" showFirstColumn="0" showLastColumn="0" showRowStripes="1" showColumnStripes="0"/>
</table>
</file>

<file path=xl/tables/table11.xml><?xml version="1.0" encoding="utf-8"?>
<table xmlns="http://schemas.openxmlformats.org/spreadsheetml/2006/main" id="14" name="Tabla13459101112131415" displayName="Tabla13459101112131415" ref="A28:J30"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calculatedColumnFormula>+Tabla13459101112131415[[#This Row],[Física 
(E)]]/Tabla13459101112131415[[#This Row],[Física
(C)]]</calculatedColumnFormula>
    </tableColumn>
    <tableColumn id="8" name="Financiero _x000a_(%) _x000a_H=F/D" dataDxfId="45">
      <calculatedColumnFormula>+Tabla13459101112131415[[#This Row],[Financiera 
 (F)]]/Tabla13459101112131415[[#This Row],[Financiera
(D)]]</calculatedColumnFormula>
    </tableColumn>
  </tableColumns>
  <tableStyleInfo name="Estilo de tabla 1" showFirstColumn="0" showLastColumn="0" showRowStripes="1" showColumnStripes="0"/>
</table>
</file>

<file path=xl/tables/table12.xml><?xml version="1.0" encoding="utf-8"?>
<table xmlns="http://schemas.openxmlformats.org/spreadsheetml/2006/main" id="15" name="Tabla1345910111213141516" displayName="Tabla1345910111213141516" ref="A28:J30"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calculatedColumnFormula>+Tabla1345910111213141516[[#This Row],[Física 
(E)]]/Tabla1345910111213141516[[#This Row],[Física
(C)]]</calculatedColumnFormula>
    </tableColumn>
    <tableColumn id="8" name="Financiero _x000a_(%) _x000a_H=F/D" dataDxfId="30">
      <calculatedColumnFormula>+Tabla1345910111213141516[[#This Row],[Financiera 
 (F)]]/Tabla1345910111213141516[[#This Row],[Financiera
(D)]]</calculatedColumnFormula>
    </tableColumn>
  </tableColumns>
  <tableStyleInfo name="Estilo de tabla 1" showFirstColumn="0" showLastColumn="0" showRowStripes="1" showColumnStripes="0"/>
</table>
</file>

<file path=xl/tables/table13.xml><?xml version="1.0" encoding="utf-8"?>
<table xmlns="http://schemas.openxmlformats.org/spreadsheetml/2006/main" id="16" name="Tabla134591011121314151617" displayName="Tabla134591011121314151617" ref="A28:J30"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calculatedColumnFormula>+Tabla134591011121314151617[[#This Row],[Física 
(E)]]/Tabla134591011121314151617[[#This Row],[Física
(C)]]</calculatedColumnFormula>
    </tableColumn>
    <tableColumn id="8" name="Financiero _x000a_(%) _x000a_H=F/D" dataDxfId="15">
      <calculatedColumnFormula>+Tabla134591011121314151617[[#This Row],[Financiera 
 (F)]]/Tabla134591011121314151617[[#This Row],[Financiera
(D)]]</calculatedColumnFormula>
    </tableColumn>
  </tableColumns>
  <tableStyleInfo name="Estilo de tabla 1" showFirstColumn="0" showLastColumn="0" showRowStripes="1" showColumnStripes="0"/>
</table>
</file>

<file path=xl/tables/table14.xml><?xml version="1.0" encoding="utf-8"?>
<table xmlns="http://schemas.openxmlformats.org/spreadsheetml/2006/main" id="17" name="Tabla13459101112131415161718" displayName="Tabla13459101112131415161718"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+Tabla13459101112131415161718[[#This Row],[Física 
(E)]]/Tabla13459101112131415161718[[#This Row],[Física
(C)]]</calculatedColumnFormula>
    </tableColumn>
    <tableColumn id="8" name="Financiero _x000a_(%) _x000a_H=F/D" dataDxfId="0">
      <calculatedColumnFormula>+Tabla13459101112131415161718[[#This Row],[Financiera 
 (F)]]/Tabla13459101112131415161718[[#This Row],[Financiera
(D)]]</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5" name="Tabla176" displayName="Tabla176" ref="A28:J30" totalsRowShown="0" headerRowDxfId="194" dataDxfId="192" headerRowBorderDxfId="193" tableBorderDxfId="191" totalsRowBorderDxfId="190">
  <tableColumns count="10">
    <tableColumn id="1" name="Producto" dataDxfId="189"/>
    <tableColumn id="2" name="Indicador" dataDxfId="188"/>
    <tableColumn id="3" name="Física_x000a_(A)" dataDxfId="187"/>
    <tableColumn id="4" name="Financiera_x000a_(B)" dataDxfId="186"/>
    <tableColumn id="9" name="Física_x000a_(C)" dataDxfId="185"/>
    <tableColumn id="10" name="Financiera_x000a_(D)" dataDxfId="184"/>
    <tableColumn id="5" name="Física _x000a_(E)" dataDxfId="183"/>
    <tableColumn id="6" name="Financiera _x000a_ (F)" dataDxfId="182"/>
    <tableColumn id="7" name="Física _x000a_(%)_x000a_ G=E/C" dataDxfId="181">
      <calculatedColumnFormula>+Tabla176[[#This Row],[Física 
(E)]]/Tabla176[[#This Row],[Física
(C)]]</calculatedColumnFormula>
    </tableColumn>
    <tableColumn id="8" name="Financiero _x000a_(%) _x000a_H=F/D" dataDxfId="180">
      <calculatedColumnFormula>Tabla176[[#This Row],[Financiera 
 (F)]]/Tabla176[[#This Row],[Financiera
(D)]]</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7" name="Tabla18" displayName="Tabla18" ref="A28:J30" totalsRowShown="0" headerRowDxfId="179" dataDxfId="177" headerRowBorderDxfId="178" tableBorderDxfId="176" totalsRowBorderDxfId="175">
  <tableColumns count="10">
    <tableColumn id="1" name="Producto" dataDxfId="174"/>
    <tableColumn id="2" name="Indicador" dataDxfId="173"/>
    <tableColumn id="3" name="Física_x000a_(A)" dataDxfId="172"/>
    <tableColumn id="4" name="Financiera_x000a_(B)" dataDxfId="171"/>
    <tableColumn id="9" name="Física_x000a_(C)" dataDxfId="170"/>
    <tableColumn id="10" name="Financiera_x000a_(D)" dataDxfId="169"/>
    <tableColumn id="5" name="Física _x000a_(E)" dataDxfId="168"/>
    <tableColumn id="6" name="Financiera _x000a_ (F)" dataDxfId="167"/>
    <tableColumn id="7" name="Física _x000a_(%)_x000a_ G=E/C" dataDxfId="166">
      <calculatedColumnFormula>IF(G29&gt;0,G29/C29,0)</calculatedColumnFormula>
    </tableColumn>
    <tableColumn id="8" name="Financiero _x000a_(%) _x000a_H=F/D" dataDxfId="165">
      <calculatedColumnFormula>IF(#REF!&gt;0,#REF!/D29,0)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13" name="Tabla134591011121314" displayName="Tabla134591011121314" ref="A28:J30" totalsRowShown="0" headerRowDxfId="164" dataDxfId="162" headerRowBorderDxfId="163" tableBorderDxfId="161" totalsRowBorderDxfId="160">
  <tableColumns count="10">
    <tableColumn id="1" name="Producto" dataDxfId="159"/>
    <tableColumn id="2" name="Indicador" dataDxfId="158"/>
    <tableColumn id="3" name="Física_x000a_(A)" dataDxfId="157"/>
    <tableColumn id="4" name="Financiera_x000a_(B)" dataDxfId="156"/>
    <tableColumn id="9" name="Física_x000a_(C)" dataDxfId="155"/>
    <tableColumn id="10" name="Financiera_x000a_(D)" dataDxfId="154"/>
    <tableColumn id="5" name="Física _x000a_(E)" dataDxfId="153"/>
    <tableColumn id="6" name="Financiera _x000a_ (F)" dataDxfId="152"/>
    <tableColumn id="7" name="Física _x000a_(%)_x000a_ G=E/C" dataDxfId="151">
      <calculatedColumnFormula>+Tabla134591011121314[[#This Row],[Física 
(E)]]/Tabla134591011121314[[#This Row],[Física
(C)]]</calculatedColumnFormula>
    </tableColumn>
    <tableColumn id="8" name="Financiero _x000a_(%) _x000a_H=F/D" dataDxfId="150">
      <calculatedColumnFormula>+Tabla134591011121314[[#This Row],[Financiera 
 (F)]]/Tabla134591011121314[[#This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id="4" name="Tabla1345" displayName="Tabla1345" ref="A28:J30" totalsRowShown="0" headerRowDxfId="149" dataDxfId="147" headerRowBorderDxfId="148" tableBorderDxfId="146" totalsRowBorderDxfId="145">
  <tableColumns count="10">
    <tableColumn id="1" name="Producto" dataDxfId="144"/>
    <tableColumn id="2" name="Indicador" dataDxfId="143"/>
    <tableColumn id="3" name="Física_x000a_(A)" dataDxfId="142"/>
    <tableColumn id="4" name="Financiera_x000a_(B)" dataDxfId="141"/>
    <tableColumn id="9" name="Física_x000a_(C)" dataDxfId="140"/>
    <tableColumn id="10" name="Financiera_x000a_(D)" dataDxfId="139"/>
    <tableColumn id="5" name="Física _x000a_(E)" dataDxfId="138"/>
    <tableColumn id="6" name="Financiera _x000a_ (F)" dataDxfId="137"/>
    <tableColumn id="7" name="Física _x000a_(%)_x000a_ G=E/C" dataDxfId="136">
      <calculatedColumnFormula>+Tabla1345[[#This Row],[Física 
(E)]]/Tabla1345[[#This Row],[Física
(C)]]</calculatedColumnFormula>
    </tableColumn>
    <tableColumn id="8" name="Financiero _x000a_(%) _x000a_H=F/D" dataDxfId="135">
      <calculatedColumnFormula>+Tabla1345[[#This Row],[Financiera 
 (F)]]/Tabla1345[[#This Row],[Financiera
(D)]]</calculatedColumnFormula>
    </tableColumn>
  </tableColumns>
  <tableStyleInfo name="Estilo de tabla 1" showFirstColumn="0" showLastColumn="0" showRowStripes="1" showColumnStripes="0"/>
</table>
</file>

<file path=xl/tables/table6.xml><?xml version="1.0" encoding="utf-8"?>
<table xmlns="http://schemas.openxmlformats.org/spreadsheetml/2006/main" id="8" name="Tabla13459" displayName="Tabla13459" ref="A28:J30" totalsRowShown="0" headerRowDxfId="134" dataDxfId="132" headerRowBorderDxfId="133" tableBorderDxfId="131" totalsRowBorderDxfId="130">
  <tableColumns count="10">
    <tableColumn id="1" name="Producto" dataDxfId="129"/>
    <tableColumn id="2" name="Indicador" dataDxfId="128"/>
    <tableColumn id="3" name="Física_x000a_(A)" dataDxfId="127"/>
    <tableColumn id="4" name="Financiera_x000a_(B)" dataDxfId="126"/>
    <tableColumn id="9" name="Física_x000a_(C)" dataDxfId="125"/>
    <tableColumn id="10" name="Financiera_x000a_(D)" dataDxfId="124"/>
    <tableColumn id="5" name="Física _x000a_(E)" dataDxfId="123"/>
    <tableColumn id="6" name="Financiera _x000a_ (F)" dataDxfId="122"/>
    <tableColumn id="7" name="Física _x000a_(%)_x000a_ G=E/C" dataDxfId="121">
      <calculatedColumnFormula>+Tabla13459[[#This Row],[Física 
(E)]]/Tabla13459[[#This Row],[Física
(C)]]</calculatedColumnFormula>
    </tableColumn>
    <tableColumn id="8" name="Financiero _x000a_(%) _x000a_H=F/D" dataDxfId="120">
      <calculatedColumnFormula>+Tabla13459[[#This Row],[Financiera 
 (F)]]/Tabla13459[[#This Row],[Financiera
(D)]]</calculatedColumnFormula>
    </tableColumn>
  </tableColumns>
  <tableStyleInfo name="Estilo de tabla 1" showFirstColumn="0" showLastColumn="0" showRowStripes="1" showColumnStripes="0"/>
</table>
</file>

<file path=xl/tables/table7.xml><?xml version="1.0" encoding="utf-8"?>
<table xmlns="http://schemas.openxmlformats.org/spreadsheetml/2006/main" id="9" name="Tabla1345910" displayName="Tabla1345910" ref="A28:J30" totalsRowShown="0" headerRowDxfId="119" dataDxfId="117" headerRowBorderDxfId="118" tableBorderDxfId="116" totalsRowBorderDxfId="115">
  <tableColumns count="10">
    <tableColumn id="1" name="Producto" dataDxfId="114"/>
    <tableColumn id="2" name="Indicador" dataDxfId="113"/>
    <tableColumn id="3" name="Física_x000a_(A)" dataDxfId="112"/>
    <tableColumn id="4" name="Financiera_x000a_(B)" dataDxfId="111"/>
    <tableColumn id="9" name="Física_x000a_(C)" dataDxfId="110"/>
    <tableColumn id="10" name="Financiera_x000a_(D)" dataDxfId="109"/>
    <tableColumn id="5" name="Física _x000a_(E)" dataDxfId="108"/>
    <tableColumn id="6" name="Financiera _x000a_ (F)" dataDxfId="107"/>
    <tableColumn id="7" name="Física _x000a_(%)_x000a_ G=E/C" dataDxfId="106">
      <calculatedColumnFormula>+Tabla1345910[[#This Row],[Física 
(E)]]/Tabla1345910[[#This Row],[Física
(C)]]</calculatedColumnFormula>
    </tableColumn>
    <tableColumn id="8" name="Financiero _x000a_(%) _x000a_H=F/D" dataDxfId="105">
      <calculatedColumnFormula>+Tabla1345910[[#This Row],[Financiera 
 (F)]]/Tabla1345910[[#This Row],[Financiera
(D)]]</calculatedColumnFormula>
    </tableColumn>
  </tableColumns>
  <tableStyleInfo name="Estilo de tabla 1" showFirstColumn="0" showLastColumn="0" showRowStripes="1" showColumnStripes="0"/>
</table>
</file>

<file path=xl/tables/table8.xml><?xml version="1.0" encoding="utf-8"?>
<table xmlns="http://schemas.openxmlformats.org/spreadsheetml/2006/main" id="10" name="Tabla134591011" displayName="Tabla134591011" ref="A28:J30" totalsRowShown="0" headerRowDxfId="104" dataDxfId="102" headerRowBorderDxfId="103" tableBorderDxfId="101" totalsRowBorderDxfId="100">
  <tableColumns count="10">
    <tableColumn id="1" name="Producto" dataDxfId="99"/>
    <tableColumn id="2" name="Indicador" dataDxfId="98"/>
    <tableColumn id="3" name="Física_x000a_(A)" dataDxfId="97"/>
    <tableColumn id="4" name="Financiera_x000a_(B)" dataDxfId="96"/>
    <tableColumn id="9" name="Física_x000a_(C)" dataDxfId="95"/>
    <tableColumn id="10" name="Financiera_x000a_(D)" dataDxfId="94"/>
    <tableColumn id="5" name="Física _x000a_(E)" dataDxfId="93"/>
    <tableColumn id="6" name="Financiera _x000a_ (F)" dataDxfId="92"/>
    <tableColumn id="7" name="Física _x000a_(%)_x000a_ G=E/C" dataDxfId="91">
      <calculatedColumnFormula>+Tabla134591011[[#This Row],[Física 
(E)]]/Tabla134591011[[#This Row],[Física
(C)]]</calculatedColumnFormula>
    </tableColumn>
    <tableColumn id="8" name="Financiero _x000a_(%) _x000a_H=F/D" dataDxfId="90">
      <calculatedColumnFormula>+Tabla134591011[[#This Row],[Financiera 
 (F)]]/Tabla134591011[[#This Row],[Financiera
(D)]]</calculatedColumnFormula>
    </tableColumn>
  </tableColumns>
  <tableStyleInfo name="Estilo de tabla 1" showFirstColumn="0" showLastColumn="0" showRowStripes="1" showColumnStripes="0"/>
</table>
</file>

<file path=xl/tables/table9.xml><?xml version="1.0" encoding="utf-8"?>
<table xmlns="http://schemas.openxmlformats.org/spreadsheetml/2006/main" id="11" name="Tabla13459101112" displayName="Tabla13459101112" ref="A28:J30" totalsRowShown="0" headerRowDxfId="89" dataDxfId="87" headerRowBorderDxfId="88" tableBorderDxfId="86" totalsRowBorderDxfId="85">
  <tableColumns count="10">
    <tableColumn id="1" name="Producto" dataDxfId="84"/>
    <tableColumn id="2" name="Indicador" dataDxfId="83"/>
    <tableColumn id="3" name="Física_x000a_(A)" dataDxfId="82"/>
    <tableColumn id="4" name="Financiera_x000a_(B)" dataDxfId="81"/>
    <tableColumn id="9" name="Física_x000a_(C)" dataDxfId="80"/>
    <tableColumn id="10" name="Financiera_x000a_(D)" dataDxfId="79"/>
    <tableColumn id="5" name="Física _x000a_(E)" dataDxfId="78"/>
    <tableColumn id="6" name="Financiera _x000a_ (F)" dataDxfId="77"/>
    <tableColumn id="7" name="Física _x000a_(%)_x000a_ G=E/C" dataDxfId="76">
      <calculatedColumnFormula>+Tabla13459101112[[#This Row],[Física 
(E)]]/Tabla13459101112[[#This Row],[Física
(C)]]</calculatedColumnFormula>
    </tableColumn>
    <tableColumn id="8" name="Financiero _x000a_(%) _x000a_H=F/D" dataDxfId="75">
      <calculatedColumnFormula>+Tabla13459101112[[#This Row],[Financiera 
 (F)]]/Tabla13459101112[[#This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topLeftCell="A35" zoomScale="115" zoomScaleNormal="115" zoomScaleSheetLayoutView="130" zoomScalePageLayoutView="85" workbookViewId="0">
      <selection activeCell="D3" sqref="D3:H3"/>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49</v>
      </c>
      <c r="C1" s="59"/>
      <c r="D1" s="59"/>
      <c r="E1" s="59"/>
      <c r="F1" s="59"/>
      <c r="G1" s="59"/>
      <c r="H1" s="59"/>
      <c r="I1" s="59"/>
      <c r="J1" s="60"/>
      <c r="K1" s="1"/>
    </row>
    <row r="2" spans="1:11" ht="30" customHeight="1"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54</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57</v>
      </c>
      <c r="C8" s="56"/>
      <c r="D8" s="56"/>
      <c r="E8" s="56"/>
      <c r="F8" s="56"/>
      <c r="G8" s="56"/>
      <c r="H8" s="56"/>
      <c r="I8" s="56"/>
      <c r="J8" s="57"/>
      <c r="K8" s="1"/>
    </row>
    <row r="9" spans="1:11" ht="15" customHeight="1" x14ac:dyDescent="0.25">
      <c r="A9" s="28" t="s">
        <v>35</v>
      </c>
      <c r="B9" s="55" t="s">
        <v>51</v>
      </c>
      <c r="C9" s="56"/>
      <c r="D9" s="56"/>
      <c r="E9" s="56"/>
      <c r="F9" s="56"/>
      <c r="G9" s="56"/>
      <c r="H9" s="56"/>
      <c r="I9" s="56"/>
      <c r="J9" s="57"/>
      <c r="K9" s="1"/>
    </row>
    <row r="10" spans="1:11" x14ac:dyDescent="0.25">
      <c r="A10" s="28" t="s">
        <v>36</v>
      </c>
      <c r="B10" s="55" t="s">
        <v>51</v>
      </c>
      <c r="C10" s="56"/>
      <c r="D10" s="56"/>
      <c r="E10" s="56"/>
      <c r="F10" s="56"/>
      <c r="G10" s="56"/>
      <c r="H10" s="56"/>
      <c r="I10" s="56"/>
      <c r="J10" s="57"/>
      <c r="K10" s="1"/>
    </row>
    <row r="11" spans="1:11" ht="31.5" customHeight="1" x14ac:dyDescent="0.25">
      <c r="A11" s="4" t="s">
        <v>7</v>
      </c>
      <c r="B11" s="80" t="s">
        <v>59</v>
      </c>
      <c r="C11" s="80"/>
      <c r="D11" s="80"/>
      <c r="E11" s="80"/>
      <c r="F11" s="80"/>
      <c r="G11" s="80"/>
      <c r="H11" s="80"/>
      <c r="I11" s="80"/>
      <c r="J11" s="80"/>
    </row>
    <row r="12" spans="1:11" ht="41.25" customHeight="1" x14ac:dyDescent="0.25">
      <c r="A12" s="4" t="s">
        <v>8</v>
      </c>
      <c r="B12" s="80" t="s">
        <v>50</v>
      </c>
      <c r="C12" s="80"/>
      <c r="D12" s="80"/>
      <c r="E12" s="80"/>
      <c r="F12" s="80"/>
      <c r="G12" s="80"/>
      <c r="H12" s="80"/>
      <c r="I12" s="80"/>
      <c r="J12" s="8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1.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1" ht="15.75" x14ac:dyDescent="0.25">
      <c r="A17" s="74" t="s">
        <v>13</v>
      </c>
      <c r="B17" s="75"/>
      <c r="C17" s="75"/>
      <c r="D17" s="75"/>
      <c r="E17" s="75"/>
      <c r="F17" s="75"/>
      <c r="G17" s="75"/>
      <c r="H17" s="75"/>
      <c r="I17" s="75"/>
      <c r="J17" s="76"/>
    </row>
    <row r="18" spans="1:11" ht="29.25" customHeight="1" x14ac:dyDescent="0.25">
      <c r="A18" s="4" t="s">
        <v>14</v>
      </c>
      <c r="B18" s="83" t="s">
        <v>95</v>
      </c>
      <c r="C18" s="83"/>
      <c r="D18" s="83"/>
      <c r="E18" s="83"/>
      <c r="F18" s="83"/>
      <c r="G18" s="83"/>
      <c r="H18" s="83"/>
      <c r="I18" s="83"/>
      <c r="J18" s="84"/>
    </row>
    <row r="19" spans="1:11" ht="54" customHeight="1" x14ac:dyDescent="0.25">
      <c r="A19" s="9" t="s">
        <v>15</v>
      </c>
      <c r="B19" s="83" t="s">
        <v>58</v>
      </c>
      <c r="C19" s="83"/>
      <c r="D19" s="83"/>
      <c r="E19" s="83"/>
      <c r="F19" s="83"/>
      <c r="G19" s="83"/>
      <c r="H19" s="83"/>
      <c r="I19" s="83"/>
      <c r="J19" s="84"/>
    </row>
    <row r="20" spans="1:11" ht="34.5" customHeight="1" x14ac:dyDescent="0.25">
      <c r="A20" s="9" t="s">
        <v>16</v>
      </c>
      <c r="B20" s="83" t="s">
        <v>64</v>
      </c>
      <c r="C20" s="83"/>
      <c r="D20" s="83"/>
      <c r="E20" s="83"/>
      <c r="F20" s="83"/>
      <c r="G20" s="83"/>
      <c r="H20" s="83"/>
      <c r="I20" s="83"/>
      <c r="J20" s="84"/>
    </row>
    <row r="21" spans="1:11" ht="35.25" customHeight="1" x14ac:dyDescent="0.25">
      <c r="A21" s="9" t="s">
        <v>37</v>
      </c>
      <c r="B21" s="83"/>
      <c r="C21" s="83"/>
      <c r="D21" s="83"/>
      <c r="E21" s="83"/>
      <c r="F21" s="83"/>
      <c r="G21" s="83"/>
      <c r="H21" s="83"/>
      <c r="I21" s="83"/>
      <c r="J21" s="84"/>
      <c r="K21" s="1"/>
    </row>
    <row r="22" spans="1:11" ht="15.75" x14ac:dyDescent="0.25">
      <c r="A22" s="74" t="s">
        <v>17</v>
      </c>
      <c r="B22" s="75"/>
      <c r="C22" s="75"/>
      <c r="D22" s="75"/>
      <c r="E22" s="75"/>
      <c r="F22" s="75"/>
      <c r="G22" s="75"/>
      <c r="H22" s="75"/>
      <c r="I22" s="75"/>
      <c r="J22" s="76"/>
    </row>
    <row r="23" spans="1:11" ht="15.75" x14ac:dyDescent="0.25">
      <c r="A23" s="77" t="s">
        <v>18</v>
      </c>
      <c r="B23" s="78"/>
      <c r="C23" s="78"/>
      <c r="D23" s="78"/>
      <c r="E23" s="78"/>
      <c r="F23" s="78"/>
      <c r="G23" s="78"/>
      <c r="H23" s="78"/>
      <c r="I23" s="78"/>
      <c r="J23" s="79"/>
      <c r="K23" s="1"/>
    </row>
    <row r="24" spans="1:11" ht="15" customHeight="1" x14ac:dyDescent="0.25">
      <c r="A24" s="85" t="s">
        <v>19</v>
      </c>
      <c r="B24" s="86"/>
      <c r="C24" s="87" t="s">
        <v>20</v>
      </c>
      <c r="D24" s="88"/>
      <c r="E24" s="88"/>
      <c r="F24" s="88" t="s">
        <v>21</v>
      </c>
      <c r="G24" s="88"/>
      <c r="H24" s="86"/>
      <c r="I24" s="87" t="s">
        <v>22</v>
      </c>
      <c r="J24" s="89"/>
    </row>
    <row r="25" spans="1:11" s="38" customFormat="1" x14ac:dyDescent="0.25">
      <c r="A25" s="90">
        <v>500000</v>
      </c>
      <c r="B25" s="91"/>
      <c r="C25" s="90">
        <v>500000</v>
      </c>
      <c r="D25" s="91"/>
      <c r="E25" s="92"/>
      <c r="F25" s="90">
        <v>493345</v>
      </c>
      <c r="G25" s="91"/>
      <c r="H25" s="92"/>
      <c r="I25" s="93">
        <f>+F25/C25</f>
        <v>0.98668999999999996</v>
      </c>
      <c r="J25" s="94"/>
      <c r="K25" s="37"/>
    </row>
    <row r="26" spans="1:11" ht="15.75" x14ac:dyDescent="0.25">
      <c r="A26" s="77" t="s">
        <v>23</v>
      </c>
      <c r="B26" s="78"/>
      <c r="C26" s="78"/>
      <c r="D26" s="78"/>
      <c r="E26" s="78"/>
      <c r="F26" s="78"/>
      <c r="G26" s="78"/>
      <c r="H26" s="78"/>
      <c r="I26" s="78"/>
      <c r="J26" s="79"/>
      <c r="K26" s="1"/>
    </row>
    <row r="27" spans="1:11" x14ac:dyDescent="0.25">
      <c r="A27" s="5"/>
      <c r="B27"/>
      <c r="C27" s="95" t="s">
        <v>48</v>
      </c>
      <c r="D27" s="96"/>
      <c r="E27" s="95" t="s">
        <v>107</v>
      </c>
      <c r="F27" s="96"/>
      <c r="G27" s="95" t="s">
        <v>108</v>
      </c>
      <c r="H27" s="95"/>
      <c r="I27" s="95" t="s">
        <v>24</v>
      </c>
      <c r="J27" s="97"/>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61.5" customHeight="1" x14ac:dyDescent="0.25">
      <c r="A29" s="13" t="s">
        <v>106</v>
      </c>
      <c r="B29" s="14" t="s">
        <v>61</v>
      </c>
      <c r="C29" s="33">
        <v>110</v>
      </c>
      <c r="D29" s="15">
        <v>575000</v>
      </c>
      <c r="E29" s="15">
        <v>30</v>
      </c>
      <c r="F29" s="15">
        <v>125000</v>
      </c>
      <c r="G29" s="16">
        <v>69</v>
      </c>
      <c r="H29" s="15">
        <v>2850</v>
      </c>
      <c r="I29" s="17">
        <f>+Tabla17[[#This Row],[Física 
(E)]]/Tabla17[[#This Row],[Física
(C)]]</f>
        <v>2.2999999999999998</v>
      </c>
      <c r="J29" s="18">
        <f>+Tabla17[[#This Row],[Financiera 
 (F)]]/Tabla17[[#This Row],[Financiera
(D)]]</f>
        <v>2.2800000000000001E-2</v>
      </c>
    </row>
    <row r="30" spans="1:11" x14ac:dyDescent="0.25">
      <c r="A30" s="19"/>
      <c r="B30" s="20"/>
      <c r="C30" s="21"/>
      <c r="D30" s="22"/>
      <c r="E30" s="22"/>
      <c r="F30" s="22"/>
      <c r="G30" s="23"/>
      <c r="H30" s="22"/>
      <c r="I30" s="17"/>
      <c r="J30" s="18"/>
    </row>
    <row r="31" spans="1:11" ht="15.75" x14ac:dyDescent="0.25">
      <c r="A31" s="74" t="s">
        <v>27</v>
      </c>
      <c r="B31" s="75"/>
      <c r="C31" s="75"/>
      <c r="D31" s="75"/>
      <c r="E31" s="75"/>
      <c r="F31" s="75"/>
      <c r="G31" s="75"/>
      <c r="H31" s="75"/>
      <c r="I31" s="75"/>
      <c r="J31" s="76"/>
    </row>
    <row r="32" spans="1:11" ht="15.75" x14ac:dyDescent="0.25">
      <c r="A32" s="77" t="s">
        <v>28</v>
      </c>
      <c r="B32" s="78"/>
      <c r="C32" s="78"/>
      <c r="D32" s="78"/>
      <c r="E32" s="78"/>
      <c r="F32" s="78"/>
      <c r="G32" s="78"/>
      <c r="H32" s="78"/>
      <c r="I32" s="78"/>
      <c r="J32" s="79"/>
      <c r="K32" s="1"/>
    </row>
    <row r="33" spans="1:11" x14ac:dyDescent="0.25">
      <c r="A33" s="24" t="s">
        <v>29</v>
      </c>
      <c r="B33" s="83" t="s">
        <v>62</v>
      </c>
      <c r="C33" s="83"/>
      <c r="D33" s="83"/>
      <c r="E33" s="83"/>
      <c r="F33" s="83"/>
      <c r="G33" s="83"/>
      <c r="H33" s="83"/>
      <c r="I33" s="83"/>
      <c r="J33" s="84"/>
    </row>
    <row r="34" spans="1:11" ht="30" x14ac:dyDescent="0.25">
      <c r="A34" s="24" t="s">
        <v>30</v>
      </c>
      <c r="B34" s="83" t="s">
        <v>63</v>
      </c>
      <c r="C34" s="83"/>
      <c r="D34" s="83"/>
      <c r="E34" s="83"/>
      <c r="F34" s="83"/>
      <c r="G34" s="83"/>
      <c r="H34" s="83"/>
      <c r="I34" s="83"/>
      <c r="J34" s="84"/>
    </row>
    <row r="35" spans="1:11" ht="80.25" customHeight="1" x14ac:dyDescent="0.25">
      <c r="A35" s="24" t="s">
        <v>31</v>
      </c>
      <c r="B35" s="83" t="s">
        <v>122</v>
      </c>
      <c r="C35" s="83"/>
      <c r="D35" s="83"/>
      <c r="E35" s="83"/>
      <c r="F35" s="83"/>
      <c r="G35" s="83"/>
      <c r="H35" s="83"/>
      <c r="I35" s="83"/>
      <c r="J35" s="84"/>
    </row>
    <row r="36" spans="1:11" ht="82.5" customHeight="1" x14ac:dyDescent="0.25">
      <c r="A36" s="24" t="s">
        <v>32</v>
      </c>
      <c r="B36" s="83" t="s">
        <v>124</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t="s">
        <v>40</v>
      </c>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fitToHeight="0" orientation="portrait"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34" zoomScaleNormal="100" zoomScaleSheetLayoutView="100" workbookViewId="0">
      <selection activeCell="A39" sqref="A39:J3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49</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54</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57</v>
      </c>
      <c r="C8" s="56"/>
      <c r="D8" s="56"/>
      <c r="E8" s="56"/>
      <c r="F8" s="56"/>
      <c r="G8" s="56"/>
      <c r="H8" s="56"/>
      <c r="I8" s="56"/>
      <c r="J8" s="57"/>
      <c r="K8" s="1"/>
    </row>
    <row r="9" spans="1:11" ht="15" customHeight="1" x14ac:dyDescent="0.25">
      <c r="A9" s="28" t="s">
        <v>35</v>
      </c>
      <c r="B9" s="55" t="s">
        <v>51</v>
      </c>
      <c r="C9" s="56"/>
      <c r="D9" s="56"/>
      <c r="E9" s="56"/>
      <c r="F9" s="56"/>
      <c r="G9" s="56"/>
      <c r="H9" s="56"/>
      <c r="I9" s="56"/>
      <c r="J9" s="57"/>
      <c r="K9" s="1"/>
    </row>
    <row r="10" spans="1:11" x14ac:dyDescent="0.25">
      <c r="A10" s="28" t="s">
        <v>36</v>
      </c>
      <c r="B10" s="55" t="s">
        <v>51</v>
      </c>
      <c r="C10" s="56"/>
      <c r="D10" s="56"/>
      <c r="E10" s="56"/>
      <c r="F10" s="56"/>
      <c r="G10" s="56"/>
      <c r="H10" s="56"/>
      <c r="I10" s="56"/>
      <c r="J10" s="57"/>
      <c r="K10" s="1"/>
    </row>
    <row r="11" spans="1:11" ht="40.5" customHeight="1" x14ac:dyDescent="0.25">
      <c r="A11" s="4" t="s">
        <v>7</v>
      </c>
      <c r="B11" s="107" t="s">
        <v>60</v>
      </c>
      <c r="C11" s="107"/>
      <c r="D11" s="107"/>
      <c r="E11" s="107"/>
      <c r="F11" s="107"/>
      <c r="G11" s="107"/>
      <c r="H11" s="107"/>
      <c r="I11" s="107"/>
      <c r="J11" s="108"/>
    </row>
    <row r="12" spans="1:11" ht="35.25" customHeight="1" x14ac:dyDescent="0.25">
      <c r="A12" s="4" t="s">
        <v>8</v>
      </c>
      <c r="B12" s="107" t="s">
        <v>50</v>
      </c>
      <c r="C12" s="107"/>
      <c r="D12" s="107"/>
      <c r="E12" s="107"/>
      <c r="F12" s="107"/>
      <c r="G12" s="107"/>
      <c r="H12" s="107"/>
      <c r="I12" s="107"/>
      <c r="J12" s="108"/>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27"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94</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92</v>
      </c>
      <c r="C20" s="83"/>
      <c r="D20" s="83"/>
      <c r="E20" s="83"/>
      <c r="F20" s="83"/>
      <c r="G20" s="83"/>
      <c r="H20" s="83"/>
      <c r="I20" s="83"/>
      <c r="J20" s="84"/>
    </row>
    <row r="21" spans="1:12" ht="35.25" customHeight="1" x14ac:dyDescent="0.25">
      <c r="A21" s="9" t="s">
        <v>37</v>
      </c>
      <c r="B21" s="109" t="s">
        <v>56</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0">
        <v>500000</v>
      </c>
      <c r="B25" s="111"/>
      <c r="C25" s="112">
        <v>500000</v>
      </c>
      <c r="D25" s="113"/>
      <c r="E25" s="114"/>
      <c r="F25" s="112">
        <v>44300</v>
      </c>
      <c r="G25" s="113"/>
      <c r="H25" s="114"/>
      <c r="I25" s="115">
        <f>F25/C25</f>
        <v>8.8599999999999998E-2</v>
      </c>
      <c r="J25" s="116"/>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107</v>
      </c>
      <c r="F27" s="96"/>
      <c r="G27" s="95" t="s">
        <v>108</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120" x14ac:dyDescent="0.25">
      <c r="A29" s="13" t="s">
        <v>121</v>
      </c>
      <c r="B29" s="14" t="s">
        <v>77</v>
      </c>
      <c r="C29" s="34">
        <v>122000</v>
      </c>
      <c r="D29" s="15">
        <v>875000</v>
      </c>
      <c r="E29" s="15">
        <v>30000</v>
      </c>
      <c r="F29" s="15">
        <v>125000</v>
      </c>
      <c r="G29" s="16">
        <v>30007</v>
      </c>
      <c r="H29" s="15">
        <v>0</v>
      </c>
      <c r="I29" s="17">
        <f>+Tabla1345910111213[[#This Row],[Física 
(E)]]/Tabla1345910111213[[#This Row],[Física
(C)]]</f>
        <v>1.0002333333333333</v>
      </c>
      <c r="J29" s="18">
        <f>+Tabla1345910111213[[#This Row],[Financiera 
 (F)]]/Tabla1345910111213[[#This Row],[Financiera
(D)]]</f>
        <v>0</v>
      </c>
      <c r="L29" s="36"/>
    </row>
    <row r="30" spans="1:12" x14ac:dyDescent="0.25">
      <c r="A30" s="19"/>
      <c r="B30" s="20"/>
      <c r="C30" s="21"/>
      <c r="D30" s="22"/>
      <c r="E30" s="22"/>
      <c r="F30" s="22"/>
      <c r="G30" s="23"/>
      <c r="H30" s="22"/>
      <c r="I30" s="17" t="e">
        <f>+Tabla1345910111213[[#This Row],[Física 
(E)]]/Tabla1345910111213[[#This Row],[Física
(C)]]</f>
        <v>#DIV/0!</v>
      </c>
      <c r="J30" s="18" t="e">
        <f>+Tabla1345910111213[[#This Row],[Financiera 
 (F)]]/Tabla1345910111213[[#This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100</v>
      </c>
      <c r="C33" s="83"/>
      <c r="D33" s="83"/>
      <c r="E33" s="83"/>
      <c r="F33" s="83"/>
      <c r="G33" s="83"/>
      <c r="H33" s="83"/>
      <c r="I33" s="83"/>
      <c r="J33" s="84"/>
    </row>
    <row r="34" spans="1:11" ht="30" x14ac:dyDescent="0.25">
      <c r="A34" s="24" t="s">
        <v>30</v>
      </c>
      <c r="B34" s="83" t="s">
        <v>78</v>
      </c>
      <c r="C34" s="83"/>
      <c r="D34" s="83"/>
      <c r="E34" s="83"/>
      <c r="F34" s="83"/>
      <c r="G34" s="83"/>
      <c r="H34" s="83"/>
      <c r="I34" s="83"/>
      <c r="J34" s="84"/>
    </row>
    <row r="35" spans="1:11" ht="85.5" customHeight="1" x14ac:dyDescent="0.25">
      <c r="A35" s="24" t="s">
        <v>31</v>
      </c>
      <c r="B35" s="83" t="s">
        <v>137</v>
      </c>
      <c r="C35" s="83"/>
      <c r="D35" s="83"/>
      <c r="E35" s="83"/>
      <c r="F35" s="83"/>
      <c r="G35" s="83"/>
      <c r="H35" s="83"/>
      <c r="I35" s="83"/>
      <c r="J35" s="84"/>
    </row>
    <row r="36" spans="1:11" ht="30" x14ac:dyDescent="0.25">
      <c r="A36" s="40" t="s">
        <v>32</v>
      </c>
      <c r="B36" s="117" t="s">
        <v>138</v>
      </c>
      <c r="C36" s="117"/>
      <c r="D36" s="117"/>
      <c r="E36" s="117"/>
      <c r="F36" s="117"/>
      <c r="G36" s="117"/>
      <c r="H36" s="117"/>
      <c r="I36" s="117"/>
      <c r="J36" s="118"/>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4"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25" zoomScaleNormal="100" zoomScaleSheetLayoutView="100" workbookViewId="0">
      <selection activeCell="A39" sqref="A39:J3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49</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54</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57</v>
      </c>
      <c r="C8" s="56"/>
      <c r="D8" s="56"/>
      <c r="E8" s="56"/>
      <c r="F8" s="56"/>
      <c r="G8" s="56"/>
      <c r="H8" s="56"/>
      <c r="I8" s="56"/>
      <c r="J8" s="57"/>
      <c r="K8" s="1"/>
    </row>
    <row r="9" spans="1:11" ht="15" customHeight="1" x14ac:dyDescent="0.25">
      <c r="A9" s="28" t="s">
        <v>35</v>
      </c>
      <c r="B9" s="55" t="s">
        <v>51</v>
      </c>
      <c r="C9" s="56"/>
      <c r="D9" s="56"/>
      <c r="E9" s="56"/>
      <c r="F9" s="56"/>
      <c r="G9" s="56"/>
      <c r="H9" s="56"/>
      <c r="I9" s="56"/>
      <c r="J9" s="57"/>
      <c r="K9" s="1"/>
    </row>
    <row r="10" spans="1:11" x14ac:dyDescent="0.25">
      <c r="A10" s="28" t="s">
        <v>36</v>
      </c>
      <c r="B10" s="55" t="s">
        <v>51</v>
      </c>
      <c r="C10" s="56"/>
      <c r="D10" s="56"/>
      <c r="E10" s="56"/>
      <c r="F10" s="56"/>
      <c r="G10" s="56"/>
      <c r="H10" s="56"/>
      <c r="I10" s="56"/>
      <c r="J10" s="57"/>
      <c r="K10" s="1"/>
    </row>
    <row r="11" spans="1:11" ht="40.5" customHeight="1" x14ac:dyDescent="0.25">
      <c r="A11" s="4" t="s">
        <v>7</v>
      </c>
      <c r="B11" s="107" t="s">
        <v>60</v>
      </c>
      <c r="C11" s="107"/>
      <c r="D11" s="107"/>
      <c r="E11" s="107"/>
      <c r="F11" s="107"/>
      <c r="G11" s="107"/>
      <c r="H11" s="107"/>
      <c r="I11" s="107"/>
      <c r="J11" s="108"/>
    </row>
    <row r="12" spans="1:11" ht="35.25" customHeight="1" x14ac:dyDescent="0.25">
      <c r="A12" s="4" t="s">
        <v>8</v>
      </c>
      <c r="B12" s="107" t="s">
        <v>50</v>
      </c>
      <c r="C12" s="107"/>
      <c r="D12" s="107"/>
      <c r="E12" s="107"/>
      <c r="F12" s="107"/>
      <c r="G12" s="107"/>
      <c r="H12" s="107"/>
      <c r="I12" s="107"/>
      <c r="J12" s="108"/>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1.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94</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92</v>
      </c>
      <c r="C20" s="83"/>
      <c r="D20" s="83"/>
      <c r="E20" s="83"/>
      <c r="F20" s="83"/>
      <c r="G20" s="83"/>
      <c r="H20" s="83"/>
      <c r="I20" s="83"/>
      <c r="J20" s="84"/>
    </row>
    <row r="21" spans="1:12" ht="35.25" customHeight="1" x14ac:dyDescent="0.25">
      <c r="A21" s="9" t="s">
        <v>37</v>
      </c>
      <c r="B21" s="109" t="s">
        <v>56</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0">
        <v>200000</v>
      </c>
      <c r="B25" s="111"/>
      <c r="C25" s="112">
        <v>200000</v>
      </c>
      <c r="D25" s="113"/>
      <c r="E25" s="114"/>
      <c r="F25" s="112">
        <v>0</v>
      </c>
      <c r="G25" s="113"/>
      <c r="H25" s="114"/>
      <c r="I25" s="115">
        <f>F25/C25</f>
        <v>0</v>
      </c>
      <c r="J25" s="116"/>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107</v>
      </c>
      <c r="F27" s="96"/>
      <c r="G27" s="95" t="s">
        <v>108</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72" x14ac:dyDescent="0.25">
      <c r="A29" s="13" t="s">
        <v>112</v>
      </c>
      <c r="B29" s="14" t="s">
        <v>83</v>
      </c>
      <c r="C29" s="34">
        <v>19</v>
      </c>
      <c r="D29" s="15">
        <v>150000</v>
      </c>
      <c r="E29" s="15">
        <v>4</v>
      </c>
      <c r="F29" s="15">
        <v>50000</v>
      </c>
      <c r="G29" s="16">
        <v>4</v>
      </c>
      <c r="H29" s="15">
        <v>0</v>
      </c>
      <c r="I29" s="17">
        <f>+Tabla13459101112131415[[#This Row],[Física 
(E)]]/Tabla13459101112131415[[#This Row],[Física
(C)]]</f>
        <v>1</v>
      </c>
      <c r="J29" s="18">
        <f>+Tabla13459101112131415[[#This Row],[Financiera 
 (F)]]/Tabla13459101112131415[[#This Row],[Financiera
(D)]]</f>
        <v>0</v>
      </c>
      <c r="L29" s="36"/>
    </row>
    <row r="30" spans="1:12" x14ac:dyDescent="0.25">
      <c r="A30" s="19"/>
      <c r="B30" s="20"/>
      <c r="C30" s="21"/>
      <c r="D30" s="22"/>
      <c r="E30" s="22"/>
      <c r="F30" s="22"/>
      <c r="G30" s="23"/>
      <c r="H30" s="22"/>
      <c r="I30" s="17" t="e">
        <f>+Tabla13459101112131415[[#This Row],[Física 
(E)]]/Tabla13459101112131415[[#This Row],[Física
(C)]]</f>
        <v>#DIV/0!</v>
      </c>
      <c r="J30" s="18" t="e">
        <f>+Tabla13459101112131415[[#This Row],[Financiera 
 (F)]]/Tabla13459101112131415[[#This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84</v>
      </c>
      <c r="C33" s="83"/>
      <c r="D33" s="83"/>
      <c r="E33" s="83"/>
      <c r="F33" s="83"/>
      <c r="G33" s="83"/>
      <c r="H33" s="83"/>
      <c r="I33" s="83"/>
      <c r="J33" s="84"/>
    </row>
    <row r="34" spans="1:11" ht="30" x14ac:dyDescent="0.25">
      <c r="A34" s="24" t="s">
        <v>30</v>
      </c>
      <c r="B34" s="83" t="s">
        <v>82</v>
      </c>
      <c r="C34" s="83"/>
      <c r="D34" s="83"/>
      <c r="E34" s="83"/>
      <c r="F34" s="83"/>
      <c r="G34" s="83"/>
      <c r="H34" s="83"/>
      <c r="I34" s="83"/>
      <c r="J34" s="84"/>
    </row>
    <row r="35" spans="1:11" ht="85.5" customHeight="1" x14ac:dyDescent="0.25">
      <c r="A35" s="24" t="s">
        <v>31</v>
      </c>
      <c r="B35" s="83" t="s">
        <v>139</v>
      </c>
      <c r="C35" s="83"/>
      <c r="D35" s="83"/>
      <c r="E35" s="83"/>
      <c r="F35" s="83"/>
      <c r="G35" s="83"/>
      <c r="H35" s="83"/>
      <c r="I35" s="83"/>
      <c r="J35" s="84"/>
    </row>
    <row r="36" spans="1:11" ht="65.25" customHeight="1" x14ac:dyDescent="0.25">
      <c r="A36" s="40" t="s">
        <v>32</v>
      </c>
      <c r="B36" s="117" t="s">
        <v>140</v>
      </c>
      <c r="C36" s="117"/>
      <c r="D36" s="117"/>
      <c r="E36" s="117"/>
      <c r="F36" s="117"/>
      <c r="G36" s="117"/>
      <c r="H36" s="117"/>
      <c r="I36" s="117"/>
      <c r="J36" s="118"/>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0"/>
  <sheetViews>
    <sheetView view="pageBreakPreview" topLeftCell="A35" zoomScaleNormal="100" zoomScaleSheetLayoutView="100" workbookViewId="0">
      <selection activeCell="A39" sqref="A39:J3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49</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54</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57</v>
      </c>
      <c r="C8" s="56"/>
      <c r="D8" s="56"/>
      <c r="E8" s="56"/>
      <c r="F8" s="56"/>
      <c r="G8" s="56"/>
      <c r="H8" s="56"/>
      <c r="I8" s="56"/>
      <c r="J8" s="57"/>
      <c r="K8" s="1"/>
    </row>
    <row r="9" spans="1:11" ht="15" customHeight="1" x14ac:dyDescent="0.25">
      <c r="A9" s="28" t="s">
        <v>35</v>
      </c>
      <c r="B9" s="55" t="s">
        <v>51</v>
      </c>
      <c r="C9" s="56"/>
      <c r="D9" s="56"/>
      <c r="E9" s="56"/>
      <c r="F9" s="56"/>
      <c r="G9" s="56"/>
      <c r="H9" s="56"/>
      <c r="I9" s="56"/>
      <c r="J9" s="57"/>
      <c r="K9" s="1"/>
    </row>
    <row r="10" spans="1:11" x14ac:dyDescent="0.25">
      <c r="A10" s="28" t="s">
        <v>36</v>
      </c>
      <c r="B10" s="55" t="s">
        <v>51</v>
      </c>
      <c r="C10" s="56"/>
      <c r="D10" s="56"/>
      <c r="E10" s="56"/>
      <c r="F10" s="56"/>
      <c r="G10" s="56"/>
      <c r="H10" s="56"/>
      <c r="I10" s="56"/>
      <c r="J10" s="57"/>
      <c r="K10" s="1"/>
    </row>
    <row r="11" spans="1:11" ht="40.5" customHeight="1" x14ac:dyDescent="0.25">
      <c r="A11" s="4" t="s">
        <v>7</v>
      </c>
      <c r="B11" s="107" t="s">
        <v>60</v>
      </c>
      <c r="C11" s="107"/>
      <c r="D11" s="107"/>
      <c r="E11" s="107"/>
      <c r="F11" s="107"/>
      <c r="G11" s="107"/>
      <c r="H11" s="107"/>
      <c r="I11" s="107"/>
      <c r="J11" s="108"/>
    </row>
    <row r="12" spans="1:11" ht="35.25" customHeight="1" x14ac:dyDescent="0.25">
      <c r="A12" s="4" t="s">
        <v>8</v>
      </c>
      <c r="B12" s="107" t="s">
        <v>50</v>
      </c>
      <c r="C12" s="107"/>
      <c r="D12" s="107"/>
      <c r="E12" s="107"/>
      <c r="F12" s="107"/>
      <c r="G12" s="107"/>
      <c r="H12" s="107"/>
      <c r="I12" s="107"/>
      <c r="J12" s="108"/>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1.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94</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92</v>
      </c>
      <c r="C20" s="83"/>
      <c r="D20" s="83"/>
      <c r="E20" s="83"/>
      <c r="F20" s="83"/>
      <c r="G20" s="83"/>
      <c r="H20" s="83"/>
      <c r="I20" s="83"/>
      <c r="J20" s="84"/>
    </row>
    <row r="21" spans="1:12" ht="35.25" customHeight="1" x14ac:dyDescent="0.25">
      <c r="A21" s="9" t="s">
        <v>37</v>
      </c>
      <c r="B21" s="109" t="s">
        <v>56</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0">
        <v>200000</v>
      </c>
      <c r="B25" s="111"/>
      <c r="C25" s="112">
        <v>500200000</v>
      </c>
      <c r="D25" s="113"/>
      <c r="E25" s="114"/>
      <c r="F25" s="112">
        <v>6300</v>
      </c>
      <c r="G25" s="113"/>
      <c r="H25" s="114"/>
      <c r="I25" s="115">
        <f>F25/C25</f>
        <v>1.2594962015193923E-5</v>
      </c>
      <c r="J25" s="116"/>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107</v>
      </c>
      <c r="F27" s="96"/>
      <c r="G27" s="95" t="s">
        <v>108</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s="53" customFormat="1" ht="96" x14ac:dyDescent="0.25">
      <c r="A29" s="49" t="s">
        <v>113</v>
      </c>
      <c r="B29" s="50" t="s">
        <v>85</v>
      </c>
      <c r="C29" s="45">
        <v>10</v>
      </c>
      <c r="D29" s="46">
        <v>500100000</v>
      </c>
      <c r="E29" s="46">
        <v>5</v>
      </c>
      <c r="F29" s="46">
        <v>100000</v>
      </c>
      <c r="G29" s="16">
        <v>3</v>
      </c>
      <c r="H29" s="46">
        <v>6300</v>
      </c>
      <c r="I29" s="47">
        <f>+Tabla1345910111213141516[[#This Row],[Física 
(E)]]/Tabla1345910111213141516[[#This Row],[Física
(C)]]</f>
        <v>0.6</v>
      </c>
      <c r="J29" s="48">
        <f>+Tabla1345910111213141516[[#This Row],[Financiera 
 (F)]]/Tabla1345910111213141516[[#This Row],[Financiera
(D)]]</f>
        <v>6.3E-2</v>
      </c>
      <c r="K29" s="51"/>
      <c r="L29" s="52"/>
    </row>
    <row r="30" spans="1:12" x14ac:dyDescent="0.25">
      <c r="A30" s="19"/>
      <c r="B30" s="20"/>
      <c r="C30" s="21"/>
      <c r="D30" s="22"/>
      <c r="E30" s="22"/>
      <c r="F30" s="22"/>
      <c r="G30" s="23"/>
      <c r="H30" s="22"/>
      <c r="I30" s="17" t="e">
        <f>+Tabla1345910111213141516[[#This Row],[Física 
(E)]]/Tabla1345910111213141516[[#This Row],[Física
(C)]]</f>
        <v>#DIV/0!</v>
      </c>
      <c r="J30" s="18" t="e">
        <f>+Tabla1345910111213141516[[#This Row],[Financiera 
 (F)]]/Tabla1345910111213141516[[#This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86</v>
      </c>
      <c r="C33" s="83"/>
      <c r="D33" s="83"/>
      <c r="E33" s="83"/>
      <c r="F33" s="83"/>
      <c r="G33" s="83"/>
      <c r="H33" s="83"/>
      <c r="I33" s="83"/>
      <c r="J33" s="84"/>
    </row>
    <row r="34" spans="1:11" ht="30" x14ac:dyDescent="0.25">
      <c r="A34" s="24" t="s">
        <v>30</v>
      </c>
      <c r="B34" s="83" t="s">
        <v>87</v>
      </c>
      <c r="C34" s="83"/>
      <c r="D34" s="83"/>
      <c r="E34" s="83"/>
      <c r="F34" s="83"/>
      <c r="G34" s="83"/>
      <c r="H34" s="83"/>
      <c r="I34" s="83"/>
      <c r="J34" s="84"/>
    </row>
    <row r="35" spans="1:11" ht="85.5" customHeight="1" x14ac:dyDescent="0.25">
      <c r="A35" s="24" t="s">
        <v>31</v>
      </c>
      <c r="B35" s="83" t="s">
        <v>141</v>
      </c>
      <c r="C35" s="83"/>
      <c r="D35" s="83"/>
      <c r="E35" s="83"/>
      <c r="F35" s="83"/>
      <c r="G35" s="83"/>
      <c r="H35" s="83"/>
      <c r="I35" s="83"/>
      <c r="J35" s="84"/>
    </row>
    <row r="36" spans="1:11" ht="46.5" customHeight="1" x14ac:dyDescent="0.25">
      <c r="A36" s="40" t="s">
        <v>32</v>
      </c>
      <c r="B36" s="117" t="s">
        <v>141</v>
      </c>
      <c r="C36" s="117"/>
      <c r="D36" s="117"/>
      <c r="E36" s="117"/>
      <c r="F36" s="117"/>
      <c r="G36" s="117"/>
      <c r="H36" s="117"/>
      <c r="I36" s="117"/>
      <c r="J36" s="118"/>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30.75" customHeight="1" x14ac:dyDescent="0.25">
      <c r="A40" s="104" t="s">
        <v>41</v>
      </c>
      <c r="B40" s="104"/>
      <c r="C40" s="104"/>
      <c r="D40" s="104"/>
      <c r="E40" s="104"/>
      <c r="F40" s="104"/>
      <c r="G40" s="104"/>
      <c r="H40" s="104"/>
      <c r="I40" s="104"/>
      <c r="J40" s="104"/>
    </row>
  </sheetData>
  <mergeCells count="48">
    <mergeCell ref="A38:J38"/>
    <mergeCell ref="A39:J39"/>
    <mergeCell ref="A40:J40"/>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39"/>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0"/>
  <sheetViews>
    <sheetView view="pageBreakPreview" topLeftCell="A30" zoomScaleNormal="100" zoomScaleSheetLayoutView="100" workbookViewId="0">
      <selection activeCell="A39" sqref="A39:J3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49</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54</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57</v>
      </c>
      <c r="C8" s="56"/>
      <c r="D8" s="56"/>
      <c r="E8" s="56"/>
      <c r="F8" s="56"/>
      <c r="G8" s="56"/>
      <c r="H8" s="56"/>
      <c r="I8" s="56"/>
      <c r="J8" s="57"/>
      <c r="K8" s="1"/>
    </row>
    <row r="9" spans="1:11" ht="15" customHeight="1" x14ac:dyDescent="0.25">
      <c r="A9" s="28" t="s">
        <v>35</v>
      </c>
      <c r="B9" s="55" t="s">
        <v>51</v>
      </c>
      <c r="C9" s="56"/>
      <c r="D9" s="56"/>
      <c r="E9" s="56"/>
      <c r="F9" s="56"/>
      <c r="G9" s="56"/>
      <c r="H9" s="56"/>
      <c r="I9" s="56"/>
      <c r="J9" s="57"/>
      <c r="K9" s="1"/>
    </row>
    <row r="10" spans="1:11" x14ac:dyDescent="0.25">
      <c r="A10" s="28" t="s">
        <v>36</v>
      </c>
      <c r="B10" s="55" t="s">
        <v>51</v>
      </c>
      <c r="C10" s="56"/>
      <c r="D10" s="56"/>
      <c r="E10" s="56"/>
      <c r="F10" s="56"/>
      <c r="G10" s="56"/>
      <c r="H10" s="56"/>
      <c r="I10" s="56"/>
      <c r="J10" s="57"/>
      <c r="K10" s="1"/>
    </row>
    <row r="11" spans="1:11" ht="40.5" customHeight="1" x14ac:dyDescent="0.25">
      <c r="A11" s="4" t="s">
        <v>7</v>
      </c>
      <c r="B11" s="107" t="s">
        <v>60</v>
      </c>
      <c r="C11" s="107"/>
      <c r="D11" s="107"/>
      <c r="E11" s="107"/>
      <c r="F11" s="107"/>
      <c r="G11" s="107"/>
      <c r="H11" s="107"/>
      <c r="I11" s="107"/>
      <c r="J11" s="108"/>
    </row>
    <row r="12" spans="1:11" ht="35.25" customHeight="1" x14ac:dyDescent="0.25">
      <c r="A12" s="4" t="s">
        <v>8</v>
      </c>
      <c r="B12" s="107" t="s">
        <v>50</v>
      </c>
      <c r="C12" s="107"/>
      <c r="D12" s="107"/>
      <c r="E12" s="107"/>
      <c r="F12" s="107"/>
      <c r="G12" s="107"/>
      <c r="H12" s="107"/>
      <c r="I12" s="107"/>
      <c r="J12" s="108"/>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6"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94</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92</v>
      </c>
      <c r="C20" s="83"/>
      <c r="D20" s="83"/>
      <c r="E20" s="83"/>
      <c r="F20" s="83"/>
      <c r="G20" s="83"/>
      <c r="H20" s="83"/>
      <c r="I20" s="83"/>
      <c r="J20" s="84"/>
    </row>
    <row r="21" spans="1:12" ht="35.25" customHeight="1" x14ac:dyDescent="0.25">
      <c r="A21" s="9" t="s">
        <v>37</v>
      </c>
      <c r="B21" s="109" t="s">
        <v>56</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41" customFormat="1" x14ac:dyDescent="0.25">
      <c r="A25" s="110">
        <v>200000</v>
      </c>
      <c r="B25" s="111"/>
      <c r="C25" s="112">
        <v>200000</v>
      </c>
      <c r="D25" s="113"/>
      <c r="E25" s="114"/>
      <c r="F25" s="112">
        <v>154582.5</v>
      </c>
      <c r="G25" s="113"/>
      <c r="H25" s="114"/>
      <c r="I25" s="115">
        <f>F25/C25</f>
        <v>0.7729125</v>
      </c>
      <c r="J25" s="116"/>
      <c r="K25" s="35"/>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107</v>
      </c>
      <c r="F27" s="96"/>
      <c r="G27" s="95" t="s">
        <v>108</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96" x14ac:dyDescent="0.25">
      <c r="A29" s="13" t="s">
        <v>114</v>
      </c>
      <c r="B29" s="14" t="s">
        <v>101</v>
      </c>
      <c r="C29" s="34">
        <v>16</v>
      </c>
      <c r="D29" s="15">
        <v>200000</v>
      </c>
      <c r="E29" s="15">
        <v>4</v>
      </c>
      <c r="F29" s="15">
        <v>50000</v>
      </c>
      <c r="G29" s="16">
        <v>2</v>
      </c>
      <c r="H29" s="15">
        <v>40862.5</v>
      </c>
      <c r="I29" s="17">
        <f>+Tabla134591011121314151617[[#This Row],[Física 
(E)]]/Tabla134591011121314151617[[#This Row],[Física
(C)]]</f>
        <v>0.5</v>
      </c>
      <c r="J29" s="18">
        <f>+Tabla134591011121314151617[[#This Row],[Financiera 
 (F)]]/Tabla134591011121314151617[[#This Row],[Financiera
(D)]]</f>
        <v>0.81725000000000003</v>
      </c>
      <c r="L29" s="36"/>
    </row>
    <row r="30" spans="1:12" x14ac:dyDescent="0.25">
      <c r="A30" s="19"/>
      <c r="B30" s="20"/>
      <c r="C30" s="21"/>
      <c r="D30" s="22"/>
      <c r="E30" s="22"/>
      <c r="F30" s="22"/>
      <c r="G30" s="23"/>
      <c r="H30" s="22"/>
      <c r="I30" s="17" t="e">
        <f>+Tabla134591011121314151617[[#This Row],[Física 
(E)]]/Tabla134591011121314151617[[#This Row],[Física
(C)]]</f>
        <v>#DIV/0!</v>
      </c>
      <c r="J30" s="18" t="e">
        <f>+Tabla134591011121314151617[[#This Row],[Financiera 
 (F)]]/Tabla134591011121314151617[[#This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88</v>
      </c>
      <c r="C33" s="83"/>
      <c r="D33" s="83"/>
      <c r="E33" s="83"/>
      <c r="F33" s="83"/>
      <c r="G33" s="83"/>
      <c r="H33" s="83"/>
      <c r="I33" s="83"/>
      <c r="J33" s="84"/>
    </row>
    <row r="34" spans="1:11" ht="30" x14ac:dyDescent="0.25">
      <c r="A34" s="24" t="s">
        <v>30</v>
      </c>
      <c r="B34" s="83" t="s">
        <v>89</v>
      </c>
      <c r="C34" s="83"/>
      <c r="D34" s="83"/>
      <c r="E34" s="83"/>
      <c r="F34" s="83"/>
      <c r="G34" s="83"/>
      <c r="H34" s="83"/>
      <c r="I34" s="83"/>
      <c r="J34" s="84"/>
    </row>
    <row r="35" spans="1:11" ht="58.5" customHeight="1" x14ac:dyDescent="0.25">
      <c r="A35" s="24" t="s">
        <v>31</v>
      </c>
      <c r="B35" s="83" t="s">
        <v>142</v>
      </c>
      <c r="C35" s="83"/>
      <c r="D35" s="83"/>
      <c r="E35" s="83"/>
      <c r="F35" s="83"/>
      <c r="G35" s="83"/>
      <c r="H35" s="83"/>
      <c r="I35" s="83"/>
      <c r="J35" s="84"/>
    </row>
    <row r="36" spans="1:11" ht="46.5" customHeight="1" x14ac:dyDescent="0.25">
      <c r="A36" s="40" t="s">
        <v>32</v>
      </c>
      <c r="B36" s="117" t="s">
        <v>142</v>
      </c>
      <c r="C36" s="117"/>
      <c r="D36" s="117"/>
      <c r="E36" s="117"/>
      <c r="F36" s="117"/>
      <c r="G36" s="117"/>
      <c r="H36" s="117"/>
      <c r="I36" s="117"/>
      <c r="J36" s="118"/>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30.75" customHeight="1" x14ac:dyDescent="0.25">
      <c r="A40" s="104" t="s">
        <v>41</v>
      </c>
      <c r="B40" s="104"/>
      <c r="C40" s="104"/>
      <c r="D40" s="104"/>
      <c r="E40" s="104"/>
      <c r="F40" s="104"/>
      <c r="G40" s="104"/>
      <c r="H40" s="104"/>
      <c r="I40" s="104"/>
      <c r="J40" s="104"/>
    </row>
  </sheetData>
  <mergeCells count="48">
    <mergeCell ref="A38:J38"/>
    <mergeCell ref="A39:J39"/>
    <mergeCell ref="A40:J40"/>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39"/>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4" orientation="portrait" r:id="rId1"/>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tabSelected="1" view="pageBreakPreview" zoomScaleNormal="100" zoomScaleSheetLayoutView="100" workbookViewId="0">
      <selection activeCell="B11" sqref="B11:J11"/>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49</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54</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57</v>
      </c>
      <c r="C8" s="56"/>
      <c r="D8" s="56"/>
      <c r="E8" s="56"/>
      <c r="F8" s="56"/>
      <c r="G8" s="56"/>
      <c r="H8" s="56"/>
      <c r="I8" s="56"/>
      <c r="J8" s="57"/>
      <c r="K8" s="1"/>
    </row>
    <row r="9" spans="1:11" ht="15" customHeight="1" x14ac:dyDescent="0.25">
      <c r="A9" s="28" t="s">
        <v>35</v>
      </c>
      <c r="B9" s="55" t="s">
        <v>51</v>
      </c>
      <c r="C9" s="56"/>
      <c r="D9" s="56"/>
      <c r="E9" s="56"/>
      <c r="F9" s="56"/>
      <c r="G9" s="56"/>
      <c r="H9" s="56"/>
      <c r="I9" s="56"/>
      <c r="J9" s="57"/>
      <c r="K9" s="1"/>
    </row>
    <row r="10" spans="1:11" x14ac:dyDescent="0.25">
      <c r="A10" s="28" t="s">
        <v>36</v>
      </c>
      <c r="B10" s="55" t="s">
        <v>51</v>
      </c>
      <c r="C10" s="56"/>
      <c r="D10" s="56"/>
      <c r="E10" s="56"/>
      <c r="F10" s="56"/>
      <c r="G10" s="56"/>
      <c r="H10" s="56"/>
      <c r="I10" s="56"/>
      <c r="J10" s="57"/>
      <c r="K10" s="1"/>
    </row>
    <row r="11" spans="1:11" ht="40.5" customHeight="1" x14ac:dyDescent="0.25">
      <c r="A11" s="4" t="s">
        <v>7</v>
      </c>
      <c r="B11" s="107" t="s">
        <v>60</v>
      </c>
      <c r="C11" s="107"/>
      <c r="D11" s="107"/>
      <c r="E11" s="107"/>
      <c r="F11" s="107"/>
      <c r="G11" s="107"/>
      <c r="H11" s="107"/>
      <c r="I11" s="107"/>
      <c r="J11" s="108"/>
    </row>
    <row r="12" spans="1:11" ht="35.25" customHeight="1" x14ac:dyDescent="0.25">
      <c r="A12" s="4" t="s">
        <v>8</v>
      </c>
      <c r="B12" s="107" t="s">
        <v>50</v>
      </c>
      <c r="C12" s="107"/>
      <c r="D12" s="107"/>
      <c r="E12" s="107"/>
      <c r="F12" s="107"/>
      <c r="G12" s="107"/>
      <c r="H12" s="107"/>
      <c r="I12" s="107"/>
      <c r="J12" s="108"/>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27.7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94</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92</v>
      </c>
      <c r="C20" s="83"/>
      <c r="D20" s="83"/>
      <c r="E20" s="83"/>
      <c r="F20" s="83"/>
      <c r="G20" s="83"/>
      <c r="H20" s="83"/>
      <c r="I20" s="83"/>
      <c r="J20" s="84"/>
    </row>
    <row r="21" spans="1:12" ht="35.25" customHeight="1" x14ac:dyDescent="0.25">
      <c r="A21" s="9" t="s">
        <v>37</v>
      </c>
      <c r="B21" s="109" t="s">
        <v>56</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41" customFormat="1" x14ac:dyDescent="0.25">
      <c r="A25" s="110">
        <v>200000</v>
      </c>
      <c r="B25" s="111"/>
      <c r="C25" s="112">
        <v>200000</v>
      </c>
      <c r="D25" s="113"/>
      <c r="E25" s="114"/>
      <c r="F25" s="112">
        <v>0</v>
      </c>
      <c r="G25" s="113"/>
      <c r="H25" s="114"/>
      <c r="I25" s="115">
        <f>F25/C25</f>
        <v>0</v>
      </c>
      <c r="J25" s="116"/>
      <c r="K25" s="35"/>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107</v>
      </c>
      <c r="F27" s="96"/>
      <c r="G27" s="95" t="s">
        <v>108</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84" x14ac:dyDescent="0.25">
      <c r="A29" s="13" t="s">
        <v>115</v>
      </c>
      <c r="B29" s="14" t="s">
        <v>91</v>
      </c>
      <c r="C29" s="34">
        <v>5</v>
      </c>
      <c r="D29" s="15">
        <v>200000</v>
      </c>
      <c r="E29" s="15">
        <v>1</v>
      </c>
      <c r="F29" s="15">
        <v>50000</v>
      </c>
      <c r="G29" s="16">
        <v>1</v>
      </c>
      <c r="H29" s="15">
        <v>0</v>
      </c>
      <c r="I29" s="17">
        <f>+Tabla13459101112131415161718[[#This Row],[Física 
(E)]]/Tabla13459101112131415161718[[#This Row],[Física
(C)]]</f>
        <v>1</v>
      </c>
      <c r="J29" s="18">
        <f>+Tabla13459101112131415161718[[#This Row],[Financiera 
 (F)]]/Tabla13459101112131415161718[[#This Row],[Financiera
(D)]]</f>
        <v>0</v>
      </c>
      <c r="L29" s="36"/>
    </row>
    <row r="30" spans="1:12" x14ac:dyDescent="0.25">
      <c r="A30" s="19"/>
      <c r="B30" s="20"/>
      <c r="C30" s="21"/>
      <c r="D30" s="22"/>
      <c r="E30" s="22"/>
      <c r="F30" s="22"/>
      <c r="G30" s="23"/>
      <c r="H30" s="22"/>
      <c r="I30" s="17" t="e">
        <f>+Tabla13459101112131415161718[[#This Row],[Física 
(E)]]/Tabla13459101112131415161718[[#This Row],[Física
(C)]]</f>
        <v>#DIV/0!</v>
      </c>
      <c r="J30" s="18" t="e">
        <f>+Tabla13459101112131415161718[[#This Row],[Financiera 
 (F)]]/Tabla13459101112131415161718[[#This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88</v>
      </c>
      <c r="C33" s="83"/>
      <c r="D33" s="83"/>
      <c r="E33" s="83"/>
      <c r="F33" s="83"/>
      <c r="G33" s="83"/>
      <c r="H33" s="83"/>
      <c r="I33" s="83"/>
      <c r="J33" s="84"/>
    </row>
    <row r="34" spans="1:11" ht="30" x14ac:dyDescent="0.25">
      <c r="A34" s="24" t="s">
        <v>30</v>
      </c>
      <c r="B34" s="83" t="s">
        <v>90</v>
      </c>
      <c r="C34" s="83"/>
      <c r="D34" s="83"/>
      <c r="E34" s="83"/>
      <c r="F34" s="83"/>
      <c r="G34" s="83"/>
      <c r="H34" s="83"/>
      <c r="I34" s="83"/>
      <c r="J34" s="84"/>
    </row>
    <row r="35" spans="1:11" ht="85.5" customHeight="1" x14ac:dyDescent="0.25">
      <c r="A35" s="24" t="s">
        <v>31</v>
      </c>
      <c r="B35" s="83" t="s">
        <v>143</v>
      </c>
      <c r="C35" s="83"/>
      <c r="D35" s="83"/>
      <c r="E35" s="83"/>
      <c r="F35" s="83"/>
      <c r="G35" s="83"/>
      <c r="H35" s="83"/>
      <c r="I35" s="83"/>
      <c r="J35" s="84"/>
    </row>
    <row r="36" spans="1:11" ht="46.5" customHeight="1" x14ac:dyDescent="0.25">
      <c r="A36" s="40" t="s">
        <v>32</v>
      </c>
      <c r="B36" s="117" t="s">
        <v>144</v>
      </c>
      <c r="C36" s="117"/>
      <c r="D36" s="117"/>
      <c r="E36" s="117"/>
      <c r="F36" s="117"/>
      <c r="G36" s="117"/>
      <c r="H36" s="117"/>
      <c r="I36" s="117"/>
      <c r="J36" s="118"/>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6:D28"/>
  <sheetViews>
    <sheetView topLeftCell="A19" workbookViewId="0">
      <selection activeCell="B28" sqref="B28:D28"/>
    </sheetView>
  </sheetViews>
  <sheetFormatPr baseColWidth="10" defaultColWidth="11.42578125" defaultRowHeight="15" x14ac:dyDescent="0.25"/>
  <sheetData>
    <row r="26" spans="2:4" x14ac:dyDescent="0.25">
      <c r="B26" s="119"/>
      <c r="C26" s="119"/>
      <c r="D26" s="119"/>
    </row>
    <row r="27" spans="2:4" x14ac:dyDescent="0.25">
      <c r="B27" s="120" t="s">
        <v>105</v>
      </c>
      <c r="C27" s="120"/>
      <c r="D27" s="120"/>
    </row>
    <row r="28" spans="2:4" ht="37.5" customHeight="1" x14ac:dyDescent="0.25">
      <c r="B28" s="121" t="s">
        <v>103</v>
      </c>
      <c r="C28" s="121"/>
      <c r="D28" s="121"/>
    </row>
  </sheetData>
  <mergeCells count="3">
    <mergeCell ref="B26:D26"/>
    <mergeCell ref="B27:D27"/>
    <mergeCell ref="B28:D2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topLeftCell="A21" zoomScale="110" zoomScaleNormal="11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49</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54</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57</v>
      </c>
      <c r="C8" s="56"/>
      <c r="D8" s="56"/>
      <c r="E8" s="56"/>
      <c r="F8" s="56"/>
      <c r="G8" s="56"/>
      <c r="H8" s="56"/>
      <c r="I8" s="56"/>
      <c r="J8" s="57"/>
      <c r="K8" s="1"/>
    </row>
    <row r="9" spans="1:11" ht="15" customHeight="1" x14ac:dyDescent="0.25">
      <c r="A9" s="28" t="s">
        <v>35</v>
      </c>
      <c r="B9" s="55" t="s">
        <v>51</v>
      </c>
      <c r="C9" s="56"/>
      <c r="D9" s="56"/>
      <c r="E9" s="56"/>
      <c r="F9" s="56"/>
      <c r="G9" s="56"/>
      <c r="H9" s="56"/>
      <c r="I9" s="56"/>
      <c r="J9" s="57"/>
      <c r="K9" s="1"/>
    </row>
    <row r="10" spans="1:11" x14ac:dyDescent="0.25">
      <c r="A10" s="28" t="s">
        <v>36</v>
      </c>
      <c r="B10" s="55" t="s">
        <v>51</v>
      </c>
      <c r="C10" s="56"/>
      <c r="D10" s="56"/>
      <c r="E10" s="56"/>
      <c r="F10" s="56"/>
      <c r="G10" s="56"/>
      <c r="H10" s="56"/>
      <c r="I10" s="56"/>
      <c r="J10" s="57"/>
      <c r="K10" s="1"/>
    </row>
    <row r="11" spans="1:11" ht="31.5" customHeight="1" x14ac:dyDescent="0.25">
      <c r="A11" s="4" t="s">
        <v>7</v>
      </c>
      <c r="B11" s="80" t="s">
        <v>59</v>
      </c>
      <c r="C11" s="80"/>
      <c r="D11" s="80"/>
      <c r="E11" s="80"/>
      <c r="F11" s="80"/>
      <c r="G11" s="80"/>
      <c r="H11" s="80"/>
      <c r="I11" s="80"/>
      <c r="J11" s="80"/>
    </row>
    <row r="12" spans="1:11" ht="41.25" customHeight="1" x14ac:dyDescent="0.25">
      <c r="A12" s="4" t="s">
        <v>8</v>
      </c>
      <c r="B12" s="80" t="s">
        <v>50</v>
      </c>
      <c r="C12" s="80"/>
      <c r="D12" s="80"/>
      <c r="E12" s="80"/>
      <c r="F12" s="80"/>
      <c r="G12" s="80"/>
      <c r="H12" s="80"/>
      <c r="I12" s="80"/>
      <c r="J12" s="8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2.2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1" ht="15.75" x14ac:dyDescent="0.25">
      <c r="A17" s="74" t="s">
        <v>13</v>
      </c>
      <c r="B17" s="75"/>
      <c r="C17" s="75"/>
      <c r="D17" s="75"/>
      <c r="E17" s="75"/>
      <c r="F17" s="75"/>
      <c r="G17" s="75"/>
      <c r="H17" s="75"/>
      <c r="I17" s="75"/>
      <c r="J17" s="76"/>
    </row>
    <row r="18" spans="1:11" ht="29.25" customHeight="1" x14ac:dyDescent="0.25">
      <c r="A18" s="4" t="s">
        <v>14</v>
      </c>
      <c r="B18" s="83" t="s">
        <v>95</v>
      </c>
      <c r="C18" s="83"/>
      <c r="D18" s="83"/>
      <c r="E18" s="83"/>
      <c r="F18" s="83"/>
      <c r="G18" s="83"/>
      <c r="H18" s="83"/>
      <c r="I18" s="83"/>
      <c r="J18" s="84"/>
    </row>
    <row r="19" spans="1:11" ht="73.5" customHeight="1" x14ac:dyDescent="0.25">
      <c r="A19" s="9" t="s">
        <v>15</v>
      </c>
      <c r="B19" s="83" t="s">
        <v>58</v>
      </c>
      <c r="C19" s="83"/>
      <c r="D19" s="83"/>
      <c r="E19" s="83"/>
      <c r="F19" s="83"/>
      <c r="G19" s="83"/>
      <c r="H19" s="83"/>
      <c r="I19" s="83"/>
      <c r="J19" s="84"/>
    </row>
    <row r="20" spans="1:11" ht="34.5" customHeight="1" x14ac:dyDescent="0.25">
      <c r="A20" s="9" t="s">
        <v>16</v>
      </c>
      <c r="B20" s="83" t="s">
        <v>64</v>
      </c>
      <c r="C20" s="83"/>
      <c r="D20" s="83"/>
      <c r="E20" s="83"/>
      <c r="F20" s="83"/>
      <c r="G20" s="83"/>
      <c r="H20" s="83"/>
      <c r="I20" s="83"/>
      <c r="J20" s="84"/>
    </row>
    <row r="21" spans="1:11" ht="35.25" customHeight="1" x14ac:dyDescent="0.25">
      <c r="A21" s="9" t="s">
        <v>37</v>
      </c>
      <c r="B21" s="83"/>
      <c r="C21" s="83"/>
      <c r="D21" s="83"/>
      <c r="E21" s="83"/>
      <c r="F21" s="83"/>
      <c r="G21" s="83"/>
      <c r="H21" s="83"/>
      <c r="I21" s="83"/>
      <c r="J21" s="84"/>
      <c r="K21" s="1"/>
    </row>
    <row r="22" spans="1:11" ht="15.75" x14ac:dyDescent="0.25">
      <c r="A22" s="74" t="s">
        <v>17</v>
      </c>
      <c r="B22" s="75"/>
      <c r="C22" s="75"/>
      <c r="D22" s="75"/>
      <c r="E22" s="75"/>
      <c r="F22" s="75"/>
      <c r="G22" s="75"/>
      <c r="H22" s="75"/>
      <c r="I22" s="75"/>
      <c r="J22" s="76"/>
    </row>
    <row r="23" spans="1:11" ht="15.75" x14ac:dyDescent="0.25">
      <c r="A23" s="77" t="s">
        <v>18</v>
      </c>
      <c r="B23" s="78"/>
      <c r="C23" s="78"/>
      <c r="D23" s="78"/>
      <c r="E23" s="78"/>
      <c r="F23" s="78"/>
      <c r="G23" s="78"/>
      <c r="H23" s="78"/>
      <c r="I23" s="78"/>
      <c r="J23" s="79"/>
      <c r="K23" s="1"/>
    </row>
    <row r="24" spans="1:11" ht="15" customHeight="1" x14ac:dyDescent="0.25">
      <c r="A24" s="85" t="s">
        <v>19</v>
      </c>
      <c r="B24" s="86"/>
      <c r="C24" s="87" t="s">
        <v>20</v>
      </c>
      <c r="D24" s="88"/>
      <c r="E24" s="88"/>
      <c r="F24" s="88" t="s">
        <v>21</v>
      </c>
      <c r="G24" s="88"/>
      <c r="H24" s="86"/>
      <c r="I24" s="87" t="s">
        <v>22</v>
      </c>
      <c r="J24" s="89"/>
    </row>
    <row r="25" spans="1:11" s="38" customFormat="1" x14ac:dyDescent="0.25">
      <c r="A25" s="105">
        <v>17500000</v>
      </c>
      <c r="B25" s="106"/>
      <c r="C25" s="90">
        <v>17500000</v>
      </c>
      <c r="D25" s="91"/>
      <c r="E25" s="92"/>
      <c r="F25" s="90">
        <v>110956.6</v>
      </c>
      <c r="G25" s="91"/>
      <c r="H25" s="92"/>
      <c r="I25" s="93">
        <f>+F25/C25</f>
        <v>6.3403771428571431E-3</v>
      </c>
      <c r="J25" s="94"/>
      <c r="K25" s="37"/>
    </row>
    <row r="26" spans="1:11" ht="15.75" x14ac:dyDescent="0.25">
      <c r="A26" s="77" t="s">
        <v>23</v>
      </c>
      <c r="B26" s="78"/>
      <c r="C26" s="78"/>
      <c r="D26" s="78"/>
      <c r="E26" s="78"/>
      <c r="F26" s="78"/>
      <c r="G26" s="78"/>
      <c r="H26" s="78"/>
      <c r="I26" s="78"/>
      <c r="J26" s="79"/>
      <c r="K26" s="1"/>
    </row>
    <row r="27" spans="1:11" ht="15" customHeight="1" x14ac:dyDescent="0.25">
      <c r="A27" s="5"/>
      <c r="B27"/>
      <c r="C27" s="95" t="s">
        <v>48</v>
      </c>
      <c r="D27" s="96"/>
      <c r="E27" s="95" t="s">
        <v>107</v>
      </c>
      <c r="F27" s="96"/>
      <c r="G27" s="95" t="s">
        <v>108</v>
      </c>
      <c r="H27" s="95"/>
      <c r="I27" s="95" t="s">
        <v>24</v>
      </c>
      <c r="J27" s="97"/>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48" x14ac:dyDescent="0.25">
      <c r="A29" s="13" t="s">
        <v>109</v>
      </c>
      <c r="B29" s="14" t="s">
        <v>93</v>
      </c>
      <c r="C29" s="33">
        <v>14500</v>
      </c>
      <c r="D29" s="15">
        <v>12100000</v>
      </c>
      <c r="E29" s="15">
        <v>6000</v>
      </c>
      <c r="F29" s="15">
        <v>5000000</v>
      </c>
      <c r="G29" s="16">
        <v>0</v>
      </c>
      <c r="H29" s="15">
        <v>0</v>
      </c>
      <c r="I29" s="17">
        <f>+Tabla176[[#This Row],[Física 
(E)]]/Tabla176[[#This Row],[Física
(C)]]</f>
        <v>0</v>
      </c>
      <c r="J29" s="18">
        <f>Tabla176[[#This Row],[Financiera 
 (F)]]/Tabla176[[#This Row],[Financiera
(D)]]</f>
        <v>0</v>
      </c>
    </row>
    <row r="30" spans="1:11" x14ac:dyDescent="0.25">
      <c r="A30" s="19"/>
      <c r="B30" s="20"/>
      <c r="C30" s="21"/>
      <c r="D30" s="22"/>
      <c r="E30" s="22"/>
      <c r="F30" s="22"/>
      <c r="G30" s="23"/>
      <c r="H30" s="22"/>
      <c r="I30" s="17" t="e">
        <f>+Tabla176[[#This Row],[Física 
(E)]]/Tabla176[[#This Row],[Física
(C)]]</f>
        <v>#DIV/0!</v>
      </c>
      <c r="J30" s="18" t="e">
        <f>Tabla176[[#This Row],[Financiera 
 (F)]]/Tabla176[[#This Row],[Financiera
(D)]]</f>
        <v>#DIV/0!</v>
      </c>
    </row>
    <row r="31" spans="1:11" ht="15.75" x14ac:dyDescent="0.25">
      <c r="A31" s="74" t="s">
        <v>27</v>
      </c>
      <c r="B31" s="75"/>
      <c r="C31" s="75"/>
      <c r="D31" s="75"/>
      <c r="E31" s="75"/>
      <c r="F31" s="75"/>
      <c r="G31" s="75"/>
      <c r="H31" s="75"/>
      <c r="I31" s="75"/>
      <c r="J31" s="76"/>
    </row>
    <row r="32" spans="1:11" ht="15.75" x14ac:dyDescent="0.25">
      <c r="A32" s="77" t="s">
        <v>28</v>
      </c>
      <c r="B32" s="78"/>
      <c r="C32" s="78"/>
      <c r="D32" s="78"/>
      <c r="E32" s="78"/>
      <c r="F32" s="78"/>
      <c r="G32" s="78"/>
      <c r="H32" s="78"/>
      <c r="I32" s="78"/>
      <c r="J32" s="79"/>
      <c r="K32" s="1"/>
    </row>
    <row r="33" spans="1:11" x14ac:dyDescent="0.25">
      <c r="A33" s="24" t="s">
        <v>29</v>
      </c>
      <c r="B33" s="83" t="s">
        <v>66</v>
      </c>
      <c r="C33" s="83"/>
      <c r="D33" s="83"/>
      <c r="E33" s="83"/>
      <c r="F33" s="83"/>
      <c r="G33" s="83"/>
      <c r="H33" s="83"/>
      <c r="I33" s="83"/>
      <c r="J33" s="84"/>
    </row>
    <row r="34" spans="1:11" ht="30" x14ac:dyDescent="0.25">
      <c r="A34" s="24" t="s">
        <v>30</v>
      </c>
      <c r="B34" s="83" t="s">
        <v>65</v>
      </c>
      <c r="C34" s="83"/>
      <c r="D34" s="83"/>
      <c r="E34" s="83"/>
      <c r="F34" s="83"/>
      <c r="G34" s="83"/>
      <c r="H34" s="83"/>
      <c r="I34" s="83"/>
      <c r="J34" s="84"/>
    </row>
    <row r="35" spans="1:11" ht="80.25" customHeight="1" x14ac:dyDescent="0.25">
      <c r="A35" s="24" t="s">
        <v>31</v>
      </c>
      <c r="B35" s="83" t="s">
        <v>126</v>
      </c>
      <c r="C35" s="83"/>
      <c r="D35" s="83"/>
      <c r="E35" s="83"/>
      <c r="F35" s="83"/>
      <c r="G35" s="83"/>
      <c r="H35" s="83"/>
      <c r="I35" s="83"/>
      <c r="J35" s="84"/>
    </row>
    <row r="36" spans="1:11" ht="62.25" customHeight="1" x14ac:dyDescent="0.25">
      <c r="A36" s="40" t="s">
        <v>32</v>
      </c>
      <c r="B36" s="83" t="s">
        <v>125</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t="s">
        <v>40</v>
      </c>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fitToHeight="0"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K41"/>
  <sheetViews>
    <sheetView topLeftCell="A31" zoomScale="110" zoomScaleNormal="11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49</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54</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57</v>
      </c>
      <c r="C8" s="56"/>
      <c r="D8" s="56"/>
      <c r="E8" s="56"/>
      <c r="F8" s="56"/>
      <c r="G8" s="56"/>
      <c r="H8" s="56"/>
      <c r="I8" s="56"/>
      <c r="J8" s="57"/>
      <c r="K8" s="1"/>
    </row>
    <row r="9" spans="1:11" ht="15" customHeight="1" x14ac:dyDescent="0.25">
      <c r="A9" s="28" t="s">
        <v>35</v>
      </c>
      <c r="B9" s="55" t="s">
        <v>51</v>
      </c>
      <c r="C9" s="56"/>
      <c r="D9" s="56"/>
      <c r="E9" s="56"/>
      <c r="F9" s="56"/>
      <c r="G9" s="56"/>
      <c r="H9" s="56"/>
      <c r="I9" s="56"/>
      <c r="J9" s="57"/>
      <c r="K9" s="1"/>
    </row>
    <row r="10" spans="1:11" x14ac:dyDescent="0.25">
      <c r="A10" s="28" t="s">
        <v>36</v>
      </c>
      <c r="B10" s="55" t="s">
        <v>51</v>
      </c>
      <c r="C10" s="56"/>
      <c r="D10" s="56"/>
      <c r="E10" s="56"/>
      <c r="F10" s="56"/>
      <c r="G10" s="56"/>
      <c r="H10" s="56"/>
      <c r="I10" s="56"/>
      <c r="J10" s="57"/>
      <c r="K10" s="1"/>
    </row>
    <row r="11" spans="1:11" ht="31.5" customHeight="1" x14ac:dyDescent="0.25">
      <c r="A11" s="4" t="s">
        <v>7</v>
      </c>
      <c r="B11" s="80" t="s">
        <v>59</v>
      </c>
      <c r="C11" s="80"/>
      <c r="D11" s="80"/>
      <c r="E11" s="80"/>
      <c r="F11" s="80"/>
      <c r="G11" s="80"/>
      <c r="H11" s="80"/>
      <c r="I11" s="80"/>
      <c r="J11" s="80"/>
    </row>
    <row r="12" spans="1:11" ht="41.25" customHeight="1" x14ac:dyDescent="0.25">
      <c r="A12" s="4" t="s">
        <v>8</v>
      </c>
      <c r="B12" s="80" t="s">
        <v>50</v>
      </c>
      <c r="C12" s="80"/>
      <c r="D12" s="80"/>
      <c r="E12" s="80"/>
      <c r="F12" s="80"/>
      <c r="G12" s="80"/>
      <c r="H12" s="80"/>
      <c r="I12" s="80"/>
      <c r="J12" s="80"/>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5.2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1" ht="15.75" x14ac:dyDescent="0.25">
      <c r="A17" s="74" t="s">
        <v>13</v>
      </c>
      <c r="B17" s="75"/>
      <c r="C17" s="75"/>
      <c r="D17" s="75"/>
      <c r="E17" s="75"/>
      <c r="F17" s="75"/>
      <c r="G17" s="75"/>
      <c r="H17" s="75"/>
      <c r="I17" s="75"/>
      <c r="J17" s="76"/>
    </row>
    <row r="18" spans="1:11" ht="29.25" customHeight="1" x14ac:dyDescent="0.25">
      <c r="A18" s="4" t="s">
        <v>14</v>
      </c>
      <c r="B18" s="83" t="s">
        <v>95</v>
      </c>
      <c r="C18" s="83"/>
      <c r="D18" s="83"/>
      <c r="E18" s="83"/>
      <c r="F18" s="83"/>
      <c r="G18" s="83"/>
      <c r="H18" s="83"/>
      <c r="I18" s="83"/>
      <c r="J18" s="84"/>
    </row>
    <row r="19" spans="1:11" ht="73.5" customHeight="1" x14ac:dyDescent="0.25">
      <c r="A19" s="9" t="s">
        <v>15</v>
      </c>
      <c r="B19" s="83" t="s">
        <v>58</v>
      </c>
      <c r="C19" s="83"/>
      <c r="D19" s="83"/>
      <c r="E19" s="83"/>
      <c r="F19" s="83"/>
      <c r="G19" s="83"/>
      <c r="H19" s="83"/>
      <c r="I19" s="83"/>
      <c r="J19" s="84"/>
    </row>
    <row r="20" spans="1:11" ht="34.5" customHeight="1" x14ac:dyDescent="0.25">
      <c r="A20" s="9" t="s">
        <v>16</v>
      </c>
      <c r="B20" s="83" t="s">
        <v>64</v>
      </c>
      <c r="C20" s="83"/>
      <c r="D20" s="83"/>
      <c r="E20" s="83"/>
      <c r="F20" s="83"/>
      <c r="G20" s="83"/>
      <c r="H20" s="83"/>
      <c r="I20" s="83"/>
      <c r="J20" s="84"/>
    </row>
    <row r="21" spans="1:11" ht="35.25" customHeight="1" x14ac:dyDescent="0.25">
      <c r="A21" s="9" t="s">
        <v>37</v>
      </c>
      <c r="B21" s="83"/>
      <c r="C21" s="83"/>
      <c r="D21" s="83"/>
      <c r="E21" s="83"/>
      <c r="F21" s="83"/>
      <c r="G21" s="83"/>
      <c r="H21" s="83"/>
      <c r="I21" s="83"/>
      <c r="J21" s="84"/>
      <c r="K21" s="1"/>
    </row>
    <row r="22" spans="1:11" ht="15.75" x14ac:dyDescent="0.25">
      <c r="A22" s="74" t="s">
        <v>17</v>
      </c>
      <c r="B22" s="75"/>
      <c r="C22" s="75"/>
      <c r="D22" s="75"/>
      <c r="E22" s="75"/>
      <c r="F22" s="75"/>
      <c r="G22" s="75"/>
      <c r="H22" s="75"/>
      <c r="I22" s="75"/>
      <c r="J22" s="76"/>
    </row>
    <row r="23" spans="1:11" ht="15.75" x14ac:dyDescent="0.25">
      <c r="A23" s="77" t="s">
        <v>18</v>
      </c>
      <c r="B23" s="78"/>
      <c r="C23" s="78"/>
      <c r="D23" s="78"/>
      <c r="E23" s="78"/>
      <c r="F23" s="78"/>
      <c r="G23" s="78"/>
      <c r="H23" s="78"/>
      <c r="I23" s="78"/>
      <c r="J23" s="79"/>
      <c r="K23" s="1"/>
    </row>
    <row r="24" spans="1:11" ht="15" customHeight="1" x14ac:dyDescent="0.25">
      <c r="A24" s="85" t="s">
        <v>19</v>
      </c>
      <c r="B24" s="86"/>
      <c r="C24" s="87" t="s">
        <v>20</v>
      </c>
      <c r="D24" s="88"/>
      <c r="E24" s="88"/>
      <c r="F24" s="88" t="s">
        <v>21</v>
      </c>
      <c r="G24" s="88"/>
      <c r="H24" s="86"/>
      <c r="I24" s="87" t="s">
        <v>22</v>
      </c>
      <c r="J24" s="89"/>
    </row>
    <row r="25" spans="1:11" s="38" customFormat="1" x14ac:dyDescent="0.25">
      <c r="A25" s="105">
        <v>500000</v>
      </c>
      <c r="B25" s="106"/>
      <c r="C25" s="90">
        <v>500000</v>
      </c>
      <c r="D25" s="91"/>
      <c r="E25" s="92"/>
      <c r="F25" s="90">
        <v>18097.5</v>
      </c>
      <c r="G25" s="91"/>
      <c r="H25" s="92"/>
      <c r="I25" s="93">
        <f>+F25/C25</f>
        <v>3.6194999999999998E-2</v>
      </c>
      <c r="J25" s="94"/>
      <c r="K25" s="37"/>
    </row>
    <row r="26" spans="1:11" ht="15.75" x14ac:dyDescent="0.25">
      <c r="A26" s="77" t="s">
        <v>23</v>
      </c>
      <c r="B26" s="78"/>
      <c r="C26" s="78"/>
      <c r="D26" s="78"/>
      <c r="E26" s="78"/>
      <c r="F26" s="78"/>
      <c r="G26" s="78"/>
      <c r="H26" s="78"/>
      <c r="I26" s="78"/>
      <c r="J26" s="79"/>
      <c r="K26" s="1"/>
    </row>
    <row r="27" spans="1:11" ht="15" customHeight="1" x14ac:dyDescent="0.25">
      <c r="A27" s="5"/>
      <c r="B27"/>
      <c r="C27" s="95" t="s">
        <v>48</v>
      </c>
      <c r="D27" s="96"/>
      <c r="E27" s="95" t="s">
        <v>107</v>
      </c>
      <c r="F27" s="96"/>
      <c r="G27" s="95" t="s">
        <v>108</v>
      </c>
      <c r="H27" s="95"/>
      <c r="I27" s="95" t="s">
        <v>24</v>
      </c>
      <c r="J27" s="97"/>
    </row>
    <row r="28" spans="1:11" ht="38.25" x14ac:dyDescent="0.25">
      <c r="A28" s="10" t="s">
        <v>25</v>
      </c>
      <c r="B28" s="11" t="s">
        <v>26</v>
      </c>
      <c r="C28" s="11" t="s">
        <v>38</v>
      </c>
      <c r="D28" s="11" t="s">
        <v>39</v>
      </c>
      <c r="E28" s="11" t="s">
        <v>42</v>
      </c>
      <c r="F28" s="11" t="s">
        <v>43</v>
      </c>
      <c r="G28" s="11" t="s">
        <v>44</v>
      </c>
      <c r="H28" s="11" t="s">
        <v>45</v>
      </c>
      <c r="I28" s="11" t="s">
        <v>46</v>
      </c>
      <c r="J28" s="12" t="s">
        <v>47</v>
      </c>
    </row>
    <row r="29" spans="1:11" ht="48" x14ac:dyDescent="0.25">
      <c r="A29" s="13" t="s">
        <v>116</v>
      </c>
      <c r="B29" s="14" t="s">
        <v>61</v>
      </c>
      <c r="C29" s="33">
        <v>88797</v>
      </c>
      <c r="D29" s="15">
        <v>320000</v>
      </c>
      <c r="E29" s="15">
        <v>13498</v>
      </c>
      <c r="F29" s="15">
        <v>100000</v>
      </c>
      <c r="G29" s="16">
        <v>19272</v>
      </c>
      <c r="H29" s="23">
        <v>7897</v>
      </c>
      <c r="I29" s="17">
        <f>+Tabla18[[#This Row],[Física 
(E)]]/Tabla18[[#This Row],[Física
(C)]]</f>
        <v>1.4277670766039414</v>
      </c>
      <c r="J29" s="18">
        <f>+Tabla18[[#This Row],[Financiera 
 (F)]]/Tabla18[[#This Row],[Financiera
(D)]]</f>
        <v>7.8969999999999999E-2</v>
      </c>
    </row>
    <row r="30" spans="1:11" x14ac:dyDescent="0.25">
      <c r="A30" s="19"/>
      <c r="B30" s="20"/>
      <c r="C30" s="21"/>
      <c r="D30" s="22"/>
      <c r="E30" s="22"/>
      <c r="F30" s="22"/>
      <c r="G30" s="54"/>
      <c r="H30" s="22"/>
      <c r="I30" s="17" t="e">
        <f>IF(H29&gt;0,H29/C30,0)</f>
        <v>#DIV/0!</v>
      </c>
      <c r="J30" s="18">
        <f>IF(H30&gt;0,H30/D30,0)</f>
        <v>0</v>
      </c>
    </row>
    <row r="31" spans="1:11" ht="15.75" x14ac:dyDescent="0.25">
      <c r="A31" s="74" t="s">
        <v>27</v>
      </c>
      <c r="B31" s="75"/>
      <c r="C31" s="75"/>
      <c r="D31" s="75"/>
      <c r="E31" s="75"/>
      <c r="F31" s="75"/>
      <c r="G31" s="75"/>
      <c r="H31" s="75"/>
      <c r="I31" s="75"/>
      <c r="J31" s="76"/>
    </row>
    <row r="32" spans="1:11" ht="15.75" x14ac:dyDescent="0.25">
      <c r="A32" s="77" t="s">
        <v>28</v>
      </c>
      <c r="B32" s="78"/>
      <c r="C32" s="78"/>
      <c r="D32" s="78"/>
      <c r="E32" s="78"/>
      <c r="F32" s="78"/>
      <c r="G32" s="78"/>
      <c r="H32" s="78"/>
      <c r="I32" s="78"/>
      <c r="J32" s="79"/>
      <c r="K32" s="1"/>
    </row>
    <row r="33" spans="1:11" x14ac:dyDescent="0.25">
      <c r="A33" s="24" t="s">
        <v>29</v>
      </c>
      <c r="B33" s="83" t="s">
        <v>67</v>
      </c>
      <c r="C33" s="83"/>
      <c r="D33" s="83"/>
      <c r="E33" s="83"/>
      <c r="F33" s="83"/>
      <c r="G33" s="83"/>
      <c r="H33" s="83"/>
      <c r="I33" s="83"/>
      <c r="J33" s="84"/>
    </row>
    <row r="34" spans="1:11" ht="30" x14ac:dyDescent="0.25">
      <c r="A34" s="24" t="s">
        <v>30</v>
      </c>
      <c r="B34" s="83" t="s">
        <v>68</v>
      </c>
      <c r="C34" s="83"/>
      <c r="D34" s="83"/>
      <c r="E34" s="83"/>
      <c r="F34" s="83"/>
      <c r="G34" s="83"/>
      <c r="H34" s="83"/>
      <c r="I34" s="83"/>
      <c r="J34" s="84"/>
    </row>
    <row r="35" spans="1:11" ht="80.25" customHeight="1" x14ac:dyDescent="0.25">
      <c r="A35" s="24" t="s">
        <v>31</v>
      </c>
      <c r="B35" s="83" t="s">
        <v>127</v>
      </c>
      <c r="C35" s="83"/>
      <c r="D35" s="83"/>
      <c r="E35" s="83"/>
      <c r="F35" s="83"/>
      <c r="G35" s="83"/>
      <c r="H35" s="83"/>
      <c r="I35" s="83"/>
      <c r="J35" s="84"/>
    </row>
    <row r="36" spans="1:11" ht="62.25" customHeight="1" x14ac:dyDescent="0.25">
      <c r="A36" s="24" t="s">
        <v>32</v>
      </c>
      <c r="B36" s="83" t="s">
        <v>119</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t="s">
        <v>40</v>
      </c>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onto ejecutado en el trimestre" sqref="H28:H30"/>
    <dataValidation allowBlank="1" showInputMessage="1" showErrorMessage="1" prompt="Meta alcanzada en el trimestre" sqref="G28:G29 H29"/>
  </dataValidations>
  <pageMargins left="0.7" right="0.7" top="0.75" bottom="0.75" header="0.3" footer="0.3"/>
  <pageSetup scale="65" fitToHeight="0"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33" zoomScale="110" zoomScaleNormal="100" zoomScaleSheetLayoutView="110" workbookViewId="0">
      <selection activeCell="B36" sqref="B36:J36"/>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49</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54</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57</v>
      </c>
      <c r="C8" s="56"/>
      <c r="D8" s="56"/>
      <c r="E8" s="56"/>
      <c r="F8" s="56"/>
      <c r="G8" s="56"/>
      <c r="H8" s="56"/>
      <c r="I8" s="56"/>
      <c r="J8" s="57"/>
      <c r="K8" s="1"/>
    </row>
    <row r="9" spans="1:11" ht="15" customHeight="1" x14ac:dyDescent="0.25">
      <c r="A9" s="28" t="s">
        <v>35</v>
      </c>
      <c r="B9" s="55" t="s">
        <v>51</v>
      </c>
      <c r="C9" s="56"/>
      <c r="D9" s="56"/>
      <c r="E9" s="56"/>
      <c r="F9" s="56"/>
      <c r="G9" s="56"/>
      <c r="H9" s="56"/>
      <c r="I9" s="56"/>
      <c r="J9" s="57"/>
      <c r="K9" s="1"/>
    </row>
    <row r="10" spans="1:11" x14ac:dyDescent="0.25">
      <c r="A10" s="28" t="s">
        <v>36</v>
      </c>
      <c r="B10" s="55" t="s">
        <v>51</v>
      </c>
      <c r="C10" s="56"/>
      <c r="D10" s="56"/>
      <c r="E10" s="56"/>
      <c r="F10" s="56"/>
      <c r="G10" s="56"/>
      <c r="H10" s="56"/>
      <c r="I10" s="56"/>
      <c r="J10" s="57"/>
      <c r="K10" s="1"/>
    </row>
    <row r="11" spans="1:11" ht="40.5" customHeight="1" x14ac:dyDescent="0.25">
      <c r="A11" s="4" t="s">
        <v>7</v>
      </c>
      <c r="B11" s="107" t="s">
        <v>60</v>
      </c>
      <c r="C11" s="107"/>
      <c r="D11" s="107"/>
      <c r="E11" s="107"/>
      <c r="F11" s="107"/>
      <c r="G11" s="107"/>
      <c r="H11" s="107"/>
      <c r="I11" s="107"/>
      <c r="J11" s="108"/>
    </row>
    <row r="12" spans="1:11" ht="35.25" customHeight="1" x14ac:dyDescent="0.25">
      <c r="A12" s="4" t="s">
        <v>8</v>
      </c>
      <c r="B12" s="107" t="s">
        <v>50</v>
      </c>
      <c r="C12" s="107"/>
      <c r="D12" s="107"/>
      <c r="E12" s="107"/>
      <c r="F12" s="107"/>
      <c r="G12" s="107"/>
      <c r="H12" s="107"/>
      <c r="I12" s="107"/>
      <c r="J12" s="108"/>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0.7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94</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92</v>
      </c>
      <c r="C20" s="83"/>
      <c r="D20" s="83"/>
      <c r="E20" s="83"/>
      <c r="F20" s="83"/>
      <c r="G20" s="83"/>
      <c r="H20" s="83"/>
      <c r="I20" s="83"/>
      <c r="J20" s="84"/>
    </row>
    <row r="21" spans="1:12" ht="35.25" customHeight="1" x14ac:dyDescent="0.25">
      <c r="A21" s="9" t="s">
        <v>37</v>
      </c>
      <c r="B21" s="109" t="s">
        <v>56</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0">
        <v>2000000</v>
      </c>
      <c r="B25" s="111"/>
      <c r="C25" s="112">
        <v>2000000</v>
      </c>
      <c r="D25" s="113"/>
      <c r="E25" s="114"/>
      <c r="F25" s="112">
        <v>14445</v>
      </c>
      <c r="G25" s="113"/>
      <c r="H25" s="114"/>
      <c r="I25" s="115">
        <f>F25/C25</f>
        <v>7.2224999999999998E-3</v>
      </c>
      <c r="J25" s="116"/>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107</v>
      </c>
      <c r="F27" s="96"/>
      <c r="G27" s="95" t="s">
        <v>108</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60" x14ac:dyDescent="0.25">
      <c r="A29" s="13" t="s">
        <v>110</v>
      </c>
      <c r="B29" s="14" t="s">
        <v>80</v>
      </c>
      <c r="C29" s="34">
        <v>5200</v>
      </c>
      <c r="D29" s="15">
        <v>1510000</v>
      </c>
      <c r="E29" s="15">
        <v>1500</v>
      </c>
      <c r="F29" s="15">
        <v>500000</v>
      </c>
      <c r="G29" s="16">
        <v>281</v>
      </c>
      <c r="H29" s="15">
        <v>0</v>
      </c>
      <c r="I29" s="17">
        <f>+Tabla134591011121314[[#This Row],[Física 
(E)]]/Tabla134591011121314[[#This Row],[Física
(C)]]</f>
        <v>0.18733333333333332</v>
      </c>
      <c r="J29" s="18">
        <f>+Tabla134591011121314[[#This Row],[Financiera 
 (F)]]/Tabla134591011121314[[#This Row],[Financiera
(D)]]</f>
        <v>0</v>
      </c>
      <c r="L29" s="36"/>
    </row>
    <row r="30" spans="1:12" x14ac:dyDescent="0.25">
      <c r="A30" s="19"/>
      <c r="B30" s="20"/>
      <c r="C30" s="21"/>
      <c r="D30" s="22"/>
      <c r="E30" s="22"/>
      <c r="F30" s="22"/>
      <c r="G30" s="23"/>
      <c r="H30" s="22"/>
      <c r="I30" s="17" t="e">
        <f>+Tabla134591011121314[[#This Row],[Física 
(E)]]/Tabla134591011121314[[#This Row],[Física
(C)]]</f>
        <v>#DIV/0!</v>
      </c>
      <c r="J30" s="18" t="e">
        <f>+Tabla134591011121314[[#This Row],[Financiera 
 (F)]]/Tabla134591011121314[[#This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79</v>
      </c>
      <c r="C33" s="83"/>
      <c r="D33" s="83"/>
      <c r="E33" s="83"/>
      <c r="F33" s="83"/>
      <c r="G33" s="83"/>
      <c r="H33" s="83"/>
      <c r="I33" s="83"/>
      <c r="J33" s="84"/>
    </row>
    <row r="34" spans="1:11" ht="30" x14ac:dyDescent="0.25">
      <c r="A34" s="24" t="s">
        <v>30</v>
      </c>
      <c r="B34" s="83" t="s">
        <v>81</v>
      </c>
      <c r="C34" s="83"/>
      <c r="D34" s="83"/>
      <c r="E34" s="83"/>
      <c r="F34" s="83"/>
      <c r="G34" s="83"/>
      <c r="H34" s="83"/>
      <c r="I34" s="83"/>
      <c r="J34" s="84"/>
    </row>
    <row r="35" spans="1:11" ht="85.5" customHeight="1" x14ac:dyDescent="0.25">
      <c r="A35" s="24" t="s">
        <v>31</v>
      </c>
      <c r="B35" s="83" t="s">
        <v>128</v>
      </c>
      <c r="C35" s="83"/>
      <c r="D35" s="83"/>
      <c r="E35" s="83"/>
      <c r="F35" s="83"/>
      <c r="G35" s="83"/>
      <c r="H35" s="83"/>
      <c r="I35" s="83"/>
      <c r="J35" s="84"/>
    </row>
    <row r="36" spans="1:11" ht="43.5" customHeight="1" x14ac:dyDescent="0.25">
      <c r="A36" s="40" t="s">
        <v>32</v>
      </c>
      <c r="B36" s="117" t="s">
        <v>128</v>
      </c>
      <c r="C36" s="117"/>
      <c r="D36" s="117"/>
      <c r="E36" s="117"/>
      <c r="F36" s="117"/>
      <c r="G36" s="117"/>
      <c r="H36" s="117"/>
      <c r="I36" s="117"/>
      <c r="J36" s="118"/>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M41"/>
  <sheetViews>
    <sheetView view="pageBreakPreview" topLeftCell="A34" zoomScale="115" zoomScaleNormal="100" zoomScaleSheetLayoutView="115" workbookViewId="0">
      <selection activeCell="B36" sqref="B36:J36"/>
    </sheetView>
  </sheetViews>
  <sheetFormatPr baseColWidth="10" defaultColWidth="11.42578125" defaultRowHeight="15" x14ac:dyDescent="0.25"/>
  <cols>
    <col min="1" max="1" width="23" style="6" customWidth="1"/>
    <col min="2" max="3" width="12.7109375" style="6" customWidth="1"/>
    <col min="4" max="4" width="14.42578125" style="6" customWidth="1"/>
    <col min="5" max="10" width="12.7109375" style="6" customWidth="1"/>
    <col min="11" max="11" width="11.42578125" style="6"/>
  </cols>
  <sheetData>
    <row r="1" spans="1:11" ht="21.75" thickBot="1" x14ac:dyDescent="0.3">
      <c r="A1" s="25"/>
      <c r="B1" s="58" t="s">
        <v>49</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54</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57</v>
      </c>
      <c r="C8" s="56"/>
      <c r="D8" s="56"/>
      <c r="E8" s="56"/>
      <c r="F8" s="56"/>
      <c r="G8" s="56"/>
      <c r="H8" s="56"/>
      <c r="I8" s="56"/>
      <c r="J8" s="57"/>
      <c r="K8" s="1"/>
    </row>
    <row r="9" spans="1:11" ht="15" customHeight="1" x14ac:dyDescent="0.25">
      <c r="A9" s="28" t="s">
        <v>35</v>
      </c>
      <c r="B9" s="55" t="s">
        <v>51</v>
      </c>
      <c r="C9" s="56"/>
      <c r="D9" s="56"/>
      <c r="E9" s="56"/>
      <c r="F9" s="56"/>
      <c r="G9" s="56"/>
      <c r="H9" s="56"/>
      <c r="I9" s="56"/>
      <c r="J9" s="57"/>
      <c r="K9" s="1"/>
    </row>
    <row r="10" spans="1:11" x14ac:dyDescent="0.25">
      <c r="A10" s="28" t="s">
        <v>36</v>
      </c>
      <c r="B10" s="55" t="s">
        <v>51</v>
      </c>
      <c r="C10" s="56"/>
      <c r="D10" s="56"/>
      <c r="E10" s="56"/>
      <c r="F10" s="56"/>
      <c r="G10" s="56"/>
      <c r="H10" s="56"/>
      <c r="I10" s="56"/>
      <c r="J10" s="57"/>
      <c r="K10" s="1"/>
    </row>
    <row r="11" spans="1:11" ht="40.5" customHeight="1" x14ac:dyDescent="0.25">
      <c r="A11" s="4" t="s">
        <v>7</v>
      </c>
      <c r="B11" s="107" t="s">
        <v>60</v>
      </c>
      <c r="C11" s="107"/>
      <c r="D11" s="107"/>
      <c r="E11" s="107"/>
      <c r="F11" s="107"/>
      <c r="G11" s="107"/>
      <c r="H11" s="107"/>
      <c r="I11" s="107"/>
      <c r="J11" s="108"/>
    </row>
    <row r="12" spans="1:11" ht="35.25" customHeight="1" x14ac:dyDescent="0.25">
      <c r="A12" s="4" t="s">
        <v>8</v>
      </c>
      <c r="B12" s="107" t="s">
        <v>50</v>
      </c>
      <c r="C12" s="107"/>
      <c r="D12" s="107"/>
      <c r="E12" s="107"/>
      <c r="F12" s="107"/>
      <c r="G12" s="107"/>
      <c r="H12" s="107"/>
      <c r="I12" s="107"/>
      <c r="J12" s="108"/>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27.7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3" ht="15.75" x14ac:dyDescent="0.25">
      <c r="A17" s="74" t="s">
        <v>13</v>
      </c>
      <c r="B17" s="75"/>
      <c r="C17" s="75"/>
      <c r="D17" s="75"/>
      <c r="E17" s="75"/>
      <c r="F17" s="75"/>
      <c r="G17" s="75"/>
      <c r="H17" s="75"/>
      <c r="I17" s="75"/>
      <c r="J17" s="76"/>
    </row>
    <row r="18" spans="1:13" ht="29.25" customHeight="1" x14ac:dyDescent="0.25">
      <c r="A18" s="4" t="s">
        <v>14</v>
      </c>
      <c r="B18" s="83" t="s">
        <v>94</v>
      </c>
      <c r="C18" s="83"/>
      <c r="D18" s="83"/>
      <c r="E18" s="83"/>
      <c r="F18" s="83"/>
      <c r="G18" s="83"/>
      <c r="H18" s="83"/>
      <c r="I18" s="83"/>
      <c r="J18" s="84"/>
    </row>
    <row r="19" spans="1:13" ht="76.5" customHeight="1" x14ac:dyDescent="0.25">
      <c r="A19" s="9" t="s">
        <v>15</v>
      </c>
      <c r="B19" s="83" t="s">
        <v>104</v>
      </c>
      <c r="C19" s="83"/>
      <c r="D19" s="83"/>
      <c r="E19" s="83"/>
      <c r="F19" s="83"/>
      <c r="G19" s="83"/>
      <c r="H19" s="83"/>
      <c r="I19" s="83"/>
      <c r="J19" s="84"/>
    </row>
    <row r="20" spans="1:13" ht="34.5" customHeight="1" x14ac:dyDescent="0.25">
      <c r="A20" s="9" t="s">
        <v>16</v>
      </c>
      <c r="B20" s="83" t="s">
        <v>92</v>
      </c>
      <c r="C20" s="83"/>
      <c r="D20" s="83"/>
      <c r="E20" s="83"/>
      <c r="F20" s="83"/>
      <c r="G20" s="83"/>
      <c r="H20" s="83"/>
      <c r="I20" s="83"/>
      <c r="J20" s="84"/>
    </row>
    <row r="21" spans="1:13" ht="35.25" customHeight="1" x14ac:dyDescent="0.25">
      <c r="A21" s="9" t="s">
        <v>37</v>
      </c>
      <c r="B21" s="109" t="s">
        <v>56</v>
      </c>
      <c r="C21" s="83"/>
      <c r="D21" s="83"/>
      <c r="E21" s="83"/>
      <c r="F21" s="83"/>
      <c r="G21" s="83"/>
      <c r="H21" s="83"/>
      <c r="I21" s="83"/>
      <c r="J21" s="84"/>
      <c r="K21" s="1"/>
    </row>
    <row r="22" spans="1:13" ht="15.75" x14ac:dyDescent="0.25">
      <c r="A22" s="74" t="s">
        <v>17</v>
      </c>
      <c r="B22" s="75"/>
      <c r="C22" s="75"/>
      <c r="D22" s="75"/>
      <c r="E22" s="75"/>
      <c r="F22" s="75"/>
      <c r="G22" s="75"/>
      <c r="H22" s="75"/>
      <c r="I22" s="75"/>
      <c r="J22" s="76"/>
    </row>
    <row r="23" spans="1:13" ht="15.75" x14ac:dyDescent="0.25">
      <c r="A23" s="77" t="s">
        <v>18</v>
      </c>
      <c r="B23" s="78"/>
      <c r="C23" s="78"/>
      <c r="D23" s="78"/>
      <c r="E23" s="78"/>
      <c r="F23" s="78"/>
      <c r="G23" s="78"/>
      <c r="H23" s="78"/>
      <c r="I23" s="78"/>
      <c r="J23" s="79"/>
      <c r="K23" s="1"/>
    </row>
    <row r="24" spans="1:13" ht="15" customHeight="1" x14ac:dyDescent="0.25">
      <c r="A24" s="85" t="s">
        <v>19</v>
      </c>
      <c r="B24" s="86"/>
      <c r="C24" s="87" t="s">
        <v>20</v>
      </c>
      <c r="D24" s="88"/>
      <c r="E24" s="88"/>
      <c r="F24" s="88" t="s">
        <v>21</v>
      </c>
      <c r="G24" s="88"/>
      <c r="H24" s="86"/>
      <c r="I24" s="87" t="s">
        <v>22</v>
      </c>
      <c r="J24" s="89"/>
    </row>
    <row r="25" spans="1:13" x14ac:dyDescent="0.25">
      <c r="A25" s="110">
        <v>1313605000</v>
      </c>
      <c r="B25" s="111"/>
      <c r="C25" s="112">
        <v>1174869560.8499999</v>
      </c>
      <c r="D25" s="113"/>
      <c r="E25" s="114"/>
      <c r="F25" s="112">
        <v>742960932.59000003</v>
      </c>
      <c r="G25" s="113"/>
      <c r="H25" s="114"/>
      <c r="I25" s="115">
        <f>F25/C25</f>
        <v>0.63237737817675632</v>
      </c>
      <c r="J25" s="116"/>
      <c r="K25" s="35"/>
    </row>
    <row r="26" spans="1:13" ht="15.75" x14ac:dyDescent="0.25">
      <c r="A26" s="77" t="s">
        <v>23</v>
      </c>
      <c r="B26" s="78"/>
      <c r="C26" s="78"/>
      <c r="D26" s="78"/>
      <c r="E26" s="78"/>
      <c r="F26" s="78"/>
      <c r="G26" s="78"/>
      <c r="H26" s="78"/>
      <c r="I26" s="78"/>
      <c r="J26" s="79"/>
      <c r="K26" s="1"/>
    </row>
    <row r="27" spans="1:13" ht="15" customHeight="1" x14ac:dyDescent="0.25">
      <c r="A27" s="5"/>
      <c r="B27"/>
      <c r="C27" s="95" t="s">
        <v>48</v>
      </c>
      <c r="D27" s="96"/>
      <c r="E27" s="95" t="s">
        <v>107</v>
      </c>
      <c r="F27" s="96"/>
      <c r="G27" s="95" t="s">
        <v>108</v>
      </c>
      <c r="H27" s="95"/>
      <c r="I27" s="95" t="s">
        <v>24</v>
      </c>
      <c r="J27" s="97"/>
    </row>
    <row r="28" spans="1:13" ht="38.25" x14ac:dyDescent="0.25">
      <c r="A28" s="10" t="s">
        <v>25</v>
      </c>
      <c r="B28" s="11" t="s">
        <v>26</v>
      </c>
      <c r="C28" s="11" t="s">
        <v>38</v>
      </c>
      <c r="D28" s="11" t="s">
        <v>39</v>
      </c>
      <c r="E28" s="11" t="s">
        <v>42</v>
      </c>
      <c r="F28" s="11" t="s">
        <v>43</v>
      </c>
      <c r="G28" s="11" t="s">
        <v>44</v>
      </c>
      <c r="H28" s="11" t="s">
        <v>45</v>
      </c>
      <c r="I28" s="11" t="s">
        <v>46</v>
      </c>
      <c r="J28" s="12" t="s">
        <v>47</v>
      </c>
      <c r="M28" s="41"/>
    </row>
    <row r="29" spans="1:13" ht="48" x14ac:dyDescent="0.25">
      <c r="A29" s="13" t="s">
        <v>117</v>
      </c>
      <c r="B29" s="14" t="s">
        <v>55</v>
      </c>
      <c r="C29" s="34">
        <v>620500</v>
      </c>
      <c r="D29" s="15">
        <v>1260000000</v>
      </c>
      <c r="E29" s="15">
        <v>150000</v>
      </c>
      <c r="F29" s="15">
        <v>350000000</v>
      </c>
      <c r="G29" s="16">
        <v>150833</v>
      </c>
      <c r="H29" s="15">
        <v>350816290</v>
      </c>
      <c r="I29" s="17">
        <f>+Tabla1345[[#This Row],[Física 
(E)]]/Tabla1345[[#This Row],[Física
(C)]]</f>
        <v>1.0055533333333333</v>
      </c>
      <c r="J29" s="18">
        <f>+Tabla1345[[#This Row],[Financiera 
 (F)]]/Tabla1345[[#This Row],[Financiera
(D)]]</f>
        <v>1.0023322571428572</v>
      </c>
      <c r="L29" s="36"/>
    </row>
    <row r="30" spans="1:13" x14ac:dyDescent="0.25">
      <c r="A30" s="19"/>
      <c r="B30" s="20"/>
      <c r="C30" s="21"/>
      <c r="D30" s="22"/>
      <c r="E30" s="22"/>
      <c r="F30" s="22"/>
      <c r="G30" s="23"/>
      <c r="H30" s="22"/>
      <c r="I30" s="17" t="e">
        <f>+Tabla1345[[#This Row],[Física 
(E)]]/Tabla1345[[#This Row],[Física
(C)]]</f>
        <v>#DIV/0!</v>
      </c>
      <c r="J30" s="18" t="e">
        <f>+Tabla1345[[#This Row],[Financiera 
 (F)]]/Tabla1345[[#This Row],[Financiera
(D)]]</f>
        <v>#DIV/0!</v>
      </c>
    </row>
    <row r="31" spans="1:13" ht="15.75" x14ac:dyDescent="0.25">
      <c r="A31" s="74" t="s">
        <v>27</v>
      </c>
      <c r="B31" s="75"/>
      <c r="C31" s="75"/>
      <c r="D31" s="75"/>
      <c r="E31" s="75"/>
      <c r="F31" s="75"/>
      <c r="G31" s="75"/>
      <c r="H31" s="75"/>
      <c r="I31" s="75"/>
      <c r="J31" s="76"/>
    </row>
    <row r="32" spans="1:13" ht="15.75" x14ac:dyDescent="0.25">
      <c r="A32" s="77" t="s">
        <v>28</v>
      </c>
      <c r="B32" s="78"/>
      <c r="C32" s="78"/>
      <c r="D32" s="78"/>
      <c r="E32" s="78"/>
      <c r="F32" s="78"/>
      <c r="G32" s="78"/>
      <c r="H32" s="78"/>
      <c r="I32" s="78"/>
      <c r="J32" s="79"/>
      <c r="K32" s="1"/>
    </row>
    <row r="33" spans="1:11" x14ac:dyDescent="0.25">
      <c r="A33" s="24" t="s">
        <v>29</v>
      </c>
      <c r="B33" s="83" t="s">
        <v>52</v>
      </c>
      <c r="C33" s="83"/>
      <c r="D33" s="83"/>
      <c r="E33" s="83"/>
      <c r="F33" s="83"/>
      <c r="G33" s="83"/>
      <c r="H33" s="83"/>
      <c r="I33" s="83"/>
      <c r="J33" s="84"/>
    </row>
    <row r="34" spans="1:11" ht="30" x14ac:dyDescent="0.25">
      <c r="A34" s="24" t="s">
        <v>30</v>
      </c>
      <c r="B34" s="83" t="s">
        <v>53</v>
      </c>
      <c r="C34" s="83"/>
      <c r="D34" s="83"/>
      <c r="E34" s="83"/>
      <c r="F34" s="83"/>
      <c r="G34" s="83"/>
      <c r="H34" s="83"/>
      <c r="I34" s="83"/>
      <c r="J34" s="84"/>
    </row>
    <row r="35" spans="1:11" ht="85.5" customHeight="1" x14ac:dyDescent="0.25">
      <c r="A35" s="24" t="s">
        <v>31</v>
      </c>
      <c r="B35" s="83" t="s">
        <v>129</v>
      </c>
      <c r="C35" s="83"/>
      <c r="D35" s="83"/>
      <c r="E35" s="83"/>
      <c r="F35" s="83"/>
      <c r="G35" s="83"/>
      <c r="H35" s="83"/>
      <c r="I35" s="83"/>
      <c r="J35" s="84"/>
    </row>
    <row r="36" spans="1:11" ht="51" customHeight="1" x14ac:dyDescent="0.25">
      <c r="A36" s="24" t="s">
        <v>32</v>
      </c>
      <c r="B36" s="83" t="s">
        <v>130</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4"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16" zoomScale="120" zoomScaleNormal="100" zoomScaleSheetLayoutView="120" workbookViewId="0">
      <selection activeCell="H29" sqref="H2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49</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54</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57</v>
      </c>
      <c r="C8" s="56"/>
      <c r="D8" s="56"/>
      <c r="E8" s="56"/>
      <c r="F8" s="56"/>
      <c r="G8" s="56"/>
      <c r="H8" s="56"/>
      <c r="I8" s="56"/>
      <c r="J8" s="57"/>
      <c r="K8" s="1"/>
    </row>
    <row r="9" spans="1:11" ht="15" customHeight="1" x14ac:dyDescent="0.25">
      <c r="A9" s="28" t="s">
        <v>35</v>
      </c>
      <c r="B9" s="55" t="s">
        <v>51</v>
      </c>
      <c r="C9" s="56"/>
      <c r="D9" s="56"/>
      <c r="E9" s="56"/>
      <c r="F9" s="56"/>
      <c r="G9" s="56"/>
      <c r="H9" s="56"/>
      <c r="I9" s="56"/>
      <c r="J9" s="57"/>
      <c r="K9" s="1"/>
    </row>
    <row r="10" spans="1:11" x14ac:dyDescent="0.25">
      <c r="A10" s="28" t="s">
        <v>36</v>
      </c>
      <c r="B10" s="55" t="s">
        <v>51</v>
      </c>
      <c r="C10" s="56"/>
      <c r="D10" s="56"/>
      <c r="E10" s="56"/>
      <c r="F10" s="56"/>
      <c r="G10" s="56"/>
      <c r="H10" s="56"/>
      <c r="I10" s="56"/>
      <c r="J10" s="57"/>
      <c r="K10" s="1"/>
    </row>
    <row r="11" spans="1:11" ht="40.5" customHeight="1" x14ac:dyDescent="0.25">
      <c r="A11" s="4" t="s">
        <v>7</v>
      </c>
      <c r="B11" s="107" t="s">
        <v>60</v>
      </c>
      <c r="C11" s="107"/>
      <c r="D11" s="107"/>
      <c r="E11" s="107"/>
      <c r="F11" s="107"/>
      <c r="G11" s="107"/>
      <c r="H11" s="107"/>
      <c r="I11" s="107"/>
      <c r="J11" s="108"/>
    </row>
    <row r="12" spans="1:11" ht="35.25" customHeight="1" x14ac:dyDescent="0.25">
      <c r="A12" s="4" t="s">
        <v>8</v>
      </c>
      <c r="B12" s="107" t="s">
        <v>50</v>
      </c>
      <c r="C12" s="107"/>
      <c r="D12" s="107"/>
      <c r="E12" s="107"/>
      <c r="F12" s="107"/>
      <c r="G12" s="107"/>
      <c r="H12" s="107"/>
      <c r="I12" s="107"/>
      <c r="J12" s="108"/>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28.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94</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92</v>
      </c>
      <c r="C20" s="83"/>
      <c r="D20" s="83"/>
      <c r="E20" s="83"/>
      <c r="F20" s="83"/>
      <c r="G20" s="83"/>
      <c r="H20" s="83"/>
      <c r="I20" s="83"/>
      <c r="J20" s="84"/>
    </row>
    <row r="21" spans="1:12" ht="35.25" customHeight="1" x14ac:dyDescent="0.25">
      <c r="A21" s="9" t="s">
        <v>37</v>
      </c>
      <c r="B21" s="109" t="s">
        <v>56</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0">
        <v>1000000</v>
      </c>
      <c r="B25" s="111"/>
      <c r="C25" s="112">
        <v>1000000</v>
      </c>
      <c r="D25" s="113"/>
      <c r="E25" s="114"/>
      <c r="F25" s="112">
        <v>743992.5</v>
      </c>
      <c r="G25" s="113"/>
      <c r="H25" s="114"/>
      <c r="I25" s="115">
        <f>F25/C25</f>
        <v>0.74399249999999995</v>
      </c>
      <c r="J25" s="116"/>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107</v>
      </c>
      <c r="F27" s="96"/>
      <c r="G27" s="95" t="s">
        <v>108</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48" x14ac:dyDescent="0.25">
      <c r="A29" s="13" t="s">
        <v>118</v>
      </c>
      <c r="B29" s="14" t="s">
        <v>69</v>
      </c>
      <c r="C29" s="34">
        <v>12500</v>
      </c>
      <c r="D29" s="15">
        <v>800000</v>
      </c>
      <c r="E29" s="15">
        <v>2000</v>
      </c>
      <c r="F29" s="15">
        <v>250000</v>
      </c>
      <c r="G29" s="16">
        <v>1404</v>
      </c>
      <c r="H29" s="15">
        <v>282810</v>
      </c>
      <c r="I29" s="17">
        <f>+Tabla13459[[#This Row],[Física 
(E)]]/Tabla13459[[#This Row],[Física
(C)]]</f>
        <v>0.70199999999999996</v>
      </c>
      <c r="J29" s="18">
        <f>+Tabla13459[[#This Row],[Financiera 
 (F)]]/Tabla13459[[#This Row],[Financiera
(D)]]</f>
        <v>1.13124</v>
      </c>
      <c r="L29" s="36"/>
    </row>
    <row r="30" spans="1:12" x14ac:dyDescent="0.25">
      <c r="A30" s="19"/>
      <c r="B30" s="20"/>
      <c r="C30" s="21"/>
      <c r="D30" s="22"/>
      <c r="E30" s="22"/>
      <c r="F30" s="22"/>
      <c r="G30" s="23"/>
      <c r="H30" s="22"/>
      <c r="I30" s="17" t="e">
        <f>+Tabla13459[[#This Row],[Física 
(E)]]/Tabla13459[[#This Row],[Física
(C)]]</f>
        <v>#DIV/0!</v>
      </c>
      <c r="J30" s="18" t="e">
        <f>+Tabla13459[[#This Row],[Financiera 
 (F)]]/Tabla13459[[#This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96</v>
      </c>
      <c r="C33" s="83"/>
      <c r="D33" s="83"/>
      <c r="E33" s="83"/>
      <c r="F33" s="83"/>
      <c r="G33" s="83"/>
      <c r="H33" s="83"/>
      <c r="I33" s="83"/>
      <c r="J33" s="84"/>
    </row>
    <row r="34" spans="1:11" ht="30" x14ac:dyDescent="0.25">
      <c r="A34" s="24" t="s">
        <v>30</v>
      </c>
      <c r="B34" s="83" t="s">
        <v>97</v>
      </c>
      <c r="C34" s="83"/>
      <c r="D34" s="83"/>
      <c r="E34" s="83"/>
      <c r="F34" s="83"/>
      <c r="G34" s="83"/>
      <c r="H34" s="83"/>
      <c r="I34" s="83"/>
      <c r="J34" s="84"/>
    </row>
    <row r="35" spans="1:11" s="44" customFormat="1" ht="58.5" customHeight="1" x14ac:dyDescent="0.25">
      <c r="A35" s="42" t="s">
        <v>31</v>
      </c>
      <c r="B35" s="107" t="s">
        <v>131</v>
      </c>
      <c r="C35" s="107"/>
      <c r="D35" s="107"/>
      <c r="E35" s="107"/>
      <c r="F35" s="107"/>
      <c r="G35" s="107"/>
      <c r="H35" s="107"/>
      <c r="I35" s="107"/>
      <c r="J35" s="108"/>
      <c r="K35" s="43"/>
    </row>
    <row r="36" spans="1:11" ht="30" x14ac:dyDescent="0.25">
      <c r="A36" s="40" t="s">
        <v>32</v>
      </c>
      <c r="B36" s="83" t="s">
        <v>132</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A38:J38"/>
    <mergeCell ref="A39:J39"/>
    <mergeCell ref="A41:J41"/>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29" zoomScaleNormal="100" zoomScaleSheetLayoutView="100" workbookViewId="0">
      <selection activeCell="G29" sqref="G2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49</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54</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57</v>
      </c>
      <c r="C8" s="56"/>
      <c r="D8" s="56"/>
      <c r="E8" s="56"/>
      <c r="F8" s="56"/>
      <c r="G8" s="56"/>
      <c r="H8" s="56"/>
      <c r="I8" s="56"/>
      <c r="J8" s="57"/>
      <c r="K8" s="1"/>
    </row>
    <row r="9" spans="1:11" ht="15" customHeight="1" x14ac:dyDescent="0.25">
      <c r="A9" s="28" t="s">
        <v>35</v>
      </c>
      <c r="B9" s="55" t="s">
        <v>51</v>
      </c>
      <c r="C9" s="56"/>
      <c r="D9" s="56"/>
      <c r="E9" s="56"/>
      <c r="F9" s="56"/>
      <c r="G9" s="56"/>
      <c r="H9" s="56"/>
      <c r="I9" s="56"/>
      <c r="J9" s="57"/>
      <c r="K9" s="1"/>
    </row>
    <row r="10" spans="1:11" x14ac:dyDescent="0.25">
      <c r="A10" s="28" t="s">
        <v>36</v>
      </c>
      <c r="B10" s="55" t="s">
        <v>51</v>
      </c>
      <c r="C10" s="56"/>
      <c r="D10" s="56"/>
      <c r="E10" s="56"/>
      <c r="F10" s="56"/>
      <c r="G10" s="56"/>
      <c r="H10" s="56"/>
      <c r="I10" s="56"/>
      <c r="J10" s="57"/>
      <c r="K10" s="1"/>
    </row>
    <row r="11" spans="1:11" ht="40.5" customHeight="1" x14ac:dyDescent="0.25">
      <c r="A11" s="4" t="s">
        <v>7</v>
      </c>
      <c r="B11" s="107" t="s">
        <v>60</v>
      </c>
      <c r="C11" s="107"/>
      <c r="D11" s="107"/>
      <c r="E11" s="107"/>
      <c r="F11" s="107"/>
      <c r="G11" s="107"/>
      <c r="H11" s="107"/>
      <c r="I11" s="107"/>
      <c r="J11" s="108"/>
    </row>
    <row r="12" spans="1:11" ht="35.25" customHeight="1" x14ac:dyDescent="0.25">
      <c r="A12" s="4" t="s">
        <v>8</v>
      </c>
      <c r="B12" s="107" t="s">
        <v>50</v>
      </c>
      <c r="C12" s="107"/>
      <c r="D12" s="107"/>
      <c r="E12" s="107"/>
      <c r="F12" s="107"/>
      <c r="G12" s="107"/>
      <c r="H12" s="107"/>
      <c r="I12" s="107"/>
      <c r="J12" s="108"/>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1.5"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94</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92</v>
      </c>
      <c r="C20" s="83"/>
      <c r="D20" s="83"/>
      <c r="E20" s="83"/>
      <c r="F20" s="83"/>
      <c r="G20" s="83"/>
      <c r="H20" s="83"/>
      <c r="I20" s="83"/>
      <c r="J20" s="84"/>
    </row>
    <row r="21" spans="1:12" ht="35.25" customHeight="1" x14ac:dyDescent="0.25">
      <c r="A21" s="9" t="s">
        <v>37</v>
      </c>
      <c r="B21" s="109" t="s">
        <v>56</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0">
        <v>1000000</v>
      </c>
      <c r="B25" s="111"/>
      <c r="C25" s="112">
        <v>1000000</v>
      </c>
      <c r="D25" s="113"/>
      <c r="E25" s="114"/>
      <c r="F25" s="112">
        <v>55965</v>
      </c>
      <c r="G25" s="113"/>
      <c r="H25" s="114"/>
      <c r="I25" s="115">
        <f>F25/C25</f>
        <v>5.5965000000000001E-2</v>
      </c>
      <c r="J25" s="116"/>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107</v>
      </c>
      <c r="F27" s="96"/>
      <c r="G27" s="95" t="s">
        <v>108</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48" x14ac:dyDescent="0.25">
      <c r="A29" s="13" t="s">
        <v>120</v>
      </c>
      <c r="B29" s="14" t="s">
        <v>71</v>
      </c>
      <c r="C29" s="34">
        <v>1</v>
      </c>
      <c r="D29" s="15">
        <v>1000000</v>
      </c>
      <c r="E29" s="15">
        <v>1</v>
      </c>
      <c r="F29" s="15">
        <v>1000000</v>
      </c>
      <c r="G29" s="16">
        <v>1</v>
      </c>
      <c r="H29" s="15">
        <v>24205</v>
      </c>
      <c r="I29" s="17">
        <f>+Tabla1345910[[#This Row],[Física 
(E)]]/Tabla1345910[[#This Row],[Física
(C)]]</f>
        <v>1</v>
      </c>
      <c r="J29" s="18">
        <f>+Tabla1345910[[#This Row],[Financiera 
 (F)]]/Tabla1345910[[#This Row],[Financiera
(D)]]</f>
        <v>2.4205000000000001E-2</v>
      </c>
      <c r="L29" s="36"/>
    </row>
    <row r="30" spans="1:12" x14ac:dyDescent="0.25">
      <c r="A30" s="19"/>
      <c r="B30" s="20"/>
      <c r="C30" s="21"/>
      <c r="D30" s="22"/>
      <c r="E30" s="22"/>
      <c r="F30" s="22"/>
      <c r="G30" s="23"/>
      <c r="H30" s="22"/>
      <c r="I30" s="17" t="e">
        <f>+Tabla1345910[[#This Row],[Física 
(E)]]/Tabla1345910[[#This Row],[Física
(C)]]</f>
        <v>#DIV/0!</v>
      </c>
      <c r="J30" s="18" t="e">
        <f>+Tabla1345910[[#This Row],[Financiera 
 (F)]]/Tabla1345910[[#This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70</v>
      </c>
      <c r="C33" s="83"/>
      <c r="D33" s="83"/>
      <c r="E33" s="83"/>
      <c r="F33" s="83"/>
      <c r="G33" s="83"/>
      <c r="H33" s="83"/>
      <c r="I33" s="83"/>
      <c r="J33" s="84"/>
    </row>
    <row r="34" spans="1:11" ht="30" x14ac:dyDescent="0.25">
      <c r="A34" s="24" t="s">
        <v>30</v>
      </c>
      <c r="B34" s="83" t="s">
        <v>72</v>
      </c>
      <c r="C34" s="83"/>
      <c r="D34" s="83"/>
      <c r="E34" s="83"/>
      <c r="F34" s="83"/>
      <c r="G34" s="83"/>
      <c r="H34" s="83"/>
      <c r="I34" s="83"/>
      <c r="J34" s="84"/>
    </row>
    <row r="35" spans="1:11" ht="85.5" customHeight="1" x14ac:dyDescent="0.25">
      <c r="A35" s="24" t="s">
        <v>31</v>
      </c>
      <c r="B35" s="83" t="s">
        <v>133</v>
      </c>
      <c r="C35" s="83"/>
      <c r="D35" s="83"/>
      <c r="E35" s="83"/>
      <c r="F35" s="83"/>
      <c r="G35" s="83"/>
      <c r="H35" s="83"/>
      <c r="I35" s="83"/>
      <c r="J35" s="84"/>
    </row>
    <row r="36" spans="1:11" ht="30" x14ac:dyDescent="0.25">
      <c r="A36" s="40" t="s">
        <v>32</v>
      </c>
      <c r="B36" s="83" t="s">
        <v>134</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view="pageBreakPreview" topLeftCell="A19" zoomScaleNormal="100" zoomScaleSheetLayoutView="100" workbookViewId="0">
      <selection activeCell="E29" sqref="E2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49</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54</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57</v>
      </c>
      <c r="C8" s="56"/>
      <c r="D8" s="56"/>
      <c r="E8" s="56"/>
      <c r="F8" s="56"/>
      <c r="G8" s="56"/>
      <c r="H8" s="56"/>
      <c r="I8" s="56"/>
      <c r="J8" s="57"/>
      <c r="K8" s="1"/>
    </row>
    <row r="9" spans="1:11" ht="15" customHeight="1" x14ac:dyDescent="0.25">
      <c r="A9" s="28" t="s">
        <v>35</v>
      </c>
      <c r="B9" s="55" t="s">
        <v>51</v>
      </c>
      <c r="C9" s="56"/>
      <c r="D9" s="56"/>
      <c r="E9" s="56"/>
      <c r="F9" s="56"/>
      <c r="G9" s="56"/>
      <c r="H9" s="56"/>
      <c r="I9" s="56"/>
      <c r="J9" s="57"/>
      <c r="K9" s="1"/>
    </row>
    <row r="10" spans="1:11" x14ac:dyDescent="0.25">
      <c r="A10" s="28" t="s">
        <v>36</v>
      </c>
      <c r="B10" s="55" t="s">
        <v>51</v>
      </c>
      <c r="C10" s="56"/>
      <c r="D10" s="56"/>
      <c r="E10" s="56"/>
      <c r="F10" s="56"/>
      <c r="G10" s="56"/>
      <c r="H10" s="56"/>
      <c r="I10" s="56"/>
      <c r="J10" s="57"/>
      <c r="K10" s="1"/>
    </row>
    <row r="11" spans="1:11" ht="40.5" customHeight="1" x14ac:dyDescent="0.25">
      <c r="A11" s="4" t="s">
        <v>7</v>
      </c>
      <c r="B11" s="107" t="s">
        <v>60</v>
      </c>
      <c r="C11" s="107"/>
      <c r="D11" s="107"/>
      <c r="E11" s="107"/>
      <c r="F11" s="107"/>
      <c r="G11" s="107"/>
      <c r="H11" s="107"/>
      <c r="I11" s="107"/>
      <c r="J11" s="108"/>
    </row>
    <row r="12" spans="1:11" ht="35.25" customHeight="1" x14ac:dyDescent="0.25">
      <c r="A12" s="4" t="s">
        <v>8</v>
      </c>
      <c r="B12" s="107" t="s">
        <v>50</v>
      </c>
      <c r="C12" s="107"/>
      <c r="D12" s="107"/>
      <c r="E12" s="107"/>
      <c r="F12" s="107"/>
      <c r="G12" s="107"/>
      <c r="H12" s="107"/>
      <c r="I12" s="107"/>
      <c r="J12" s="108"/>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0"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94</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92</v>
      </c>
      <c r="C20" s="83"/>
      <c r="D20" s="83"/>
      <c r="E20" s="83"/>
      <c r="F20" s="83"/>
      <c r="G20" s="83"/>
      <c r="H20" s="83"/>
      <c r="I20" s="83"/>
      <c r="J20" s="84"/>
    </row>
    <row r="21" spans="1:12" ht="35.25" customHeight="1" x14ac:dyDescent="0.25">
      <c r="A21" s="9" t="s">
        <v>37</v>
      </c>
      <c r="B21" s="109" t="s">
        <v>56</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0">
        <v>600000</v>
      </c>
      <c r="B25" s="111"/>
      <c r="C25" s="112">
        <v>600000</v>
      </c>
      <c r="D25" s="113"/>
      <c r="E25" s="114"/>
      <c r="F25" s="112">
        <v>0</v>
      </c>
      <c r="G25" s="113"/>
      <c r="H25" s="114"/>
      <c r="I25" s="115">
        <f>F25/C25</f>
        <v>0</v>
      </c>
      <c r="J25" s="116"/>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107</v>
      </c>
      <c r="F27" s="96"/>
      <c r="G27" s="95" t="s">
        <v>108</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36" x14ac:dyDescent="0.25">
      <c r="A29" s="13" t="s">
        <v>123</v>
      </c>
      <c r="B29" s="14" t="s">
        <v>74</v>
      </c>
      <c r="C29" s="34">
        <v>2</v>
      </c>
      <c r="D29" s="15">
        <v>600000</v>
      </c>
      <c r="E29" s="15">
        <v>0</v>
      </c>
      <c r="F29" s="15">
        <v>0</v>
      </c>
      <c r="G29" s="16">
        <v>0</v>
      </c>
      <c r="H29" s="15">
        <v>0</v>
      </c>
      <c r="I29" s="17" t="e">
        <f>+Tabla134591011[[#This Row],[Física 
(E)]]/Tabla134591011[[#This Row],[Física
(C)]]</f>
        <v>#DIV/0!</v>
      </c>
      <c r="J29" s="18" t="e">
        <f>+Tabla134591011[[#This Row],[Financiera 
 (F)]]/Tabla134591011[[#This Row],[Financiera
(D)]]</f>
        <v>#DIV/0!</v>
      </c>
      <c r="L29" s="36"/>
    </row>
    <row r="30" spans="1:12" x14ac:dyDescent="0.25">
      <c r="A30" s="19"/>
      <c r="B30" s="20"/>
      <c r="C30" s="21"/>
      <c r="D30" s="22"/>
      <c r="E30" s="22"/>
      <c r="F30" s="22"/>
      <c r="G30" s="23"/>
      <c r="H30" s="22"/>
      <c r="I30" s="17" t="e">
        <f>+Tabla134591011[[#This Row],[Física 
(E)]]/Tabla134591011[[#This Row],[Física
(C)]]</f>
        <v>#DIV/0!</v>
      </c>
      <c r="J30" s="18" t="e">
        <f>+Tabla134591011[[#This Row],[Financiera 
 (F)]]/Tabla134591011[[#This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73</v>
      </c>
      <c r="C33" s="83"/>
      <c r="D33" s="83"/>
      <c r="E33" s="83"/>
      <c r="F33" s="83"/>
      <c r="G33" s="83"/>
      <c r="H33" s="83"/>
      <c r="I33" s="83"/>
      <c r="J33" s="84"/>
    </row>
    <row r="34" spans="1:11" ht="30" x14ac:dyDescent="0.25">
      <c r="A34" s="24" t="s">
        <v>30</v>
      </c>
      <c r="B34" s="83" t="s">
        <v>98</v>
      </c>
      <c r="C34" s="83"/>
      <c r="D34" s="83"/>
      <c r="E34" s="83"/>
      <c r="F34" s="83"/>
      <c r="G34" s="83"/>
      <c r="H34" s="83"/>
      <c r="I34" s="83"/>
      <c r="J34" s="84"/>
    </row>
    <row r="35" spans="1:11" ht="85.5" customHeight="1" x14ac:dyDescent="0.25">
      <c r="A35" s="24" t="s">
        <v>31</v>
      </c>
      <c r="B35" s="83"/>
      <c r="C35" s="83"/>
      <c r="D35" s="83"/>
      <c r="E35" s="83"/>
      <c r="F35" s="83"/>
      <c r="G35" s="83"/>
      <c r="H35" s="83"/>
      <c r="I35" s="83"/>
      <c r="J35" s="84"/>
    </row>
    <row r="36" spans="1:11" ht="30" x14ac:dyDescent="0.25">
      <c r="A36" s="40" t="s">
        <v>32</v>
      </c>
      <c r="B36" s="83"/>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howInputMessage="1" showErrorMessage="1" prompt="Monto ejecutado en el trimestre" sqref="H28:H30"/>
    <dataValidation allowBlank="1" showInputMessage="1" showErrorMessage="1" prompt="Meta alcanzada en el trimestre" sqref="G28:G30"/>
    <dataValidation allowBlank="1" showInputMessage="1" showErrorMessage="1" prompt="Monto presupuestado para el producto" sqref="D28:D30 E29:F30 F28"/>
    <dataValidation allowBlank="1" showInputMessage="1" showErrorMessage="1" prompt="Meta anual del indicador" sqref="C28:C30 E28"/>
    <dataValidation allowBlank="1" showInputMessage="1" showErrorMessage="1" prompt="Nombre del indicador" sqref="B28:B30"/>
    <dataValidation allowBlank="1" showInputMessage="1" showErrorMessage="1" prompt="Nombre de cada producto" sqref="A28:A30"/>
    <dataValidation allowBlank="1" showInputMessage="1" showErrorMessage="1" prompt="¿En qué consiste el programa?" sqref="B19:J19"/>
    <dataValidation allowBlank="1" showInputMessage="1" showErrorMessage="1" prompt="Presupuesto del programa" sqref="A25:C25 F25"/>
    <dataValidation allowBlank="1" showInputMessage="1" showErrorMessage="1" prompt="Oportunidades de mejora identificadas" sqref="A39:J40"/>
    <dataValidation allowBlank="1" showInputMessage="1" showErrorMessage="1" prompt="De existir desvío, explicar razones." sqref="B36:J36"/>
    <dataValidation allowBlank="1" showInputMessage="1" showErrorMessage="1" prompt="1. Describir lo plasmado en el presupuesto_x000a_2. Describir lo alcanzado en términos financieros y de producción " sqref="B35:J35"/>
    <dataValidation allowBlank="1" showInputMessage="1" showErrorMessage="1" prompt="¿En qué consiste el producto? su objetivo" sqref="B34:J34"/>
    <dataValidation allowBlank="1" showInputMessage="1" showErrorMessage="1" prompt="Nombre del producto" sqref="B33:J33"/>
    <dataValidation allowBlank="1" showInputMessage="1" showErrorMessage="1" prompt="¿A quién va dirigido el programa?, ¿qué característica tiene esta población que requiere ser beneficiada?" sqref="B20:J20"/>
    <dataValidation allowBlank="1" showInputMessage="1" prompt="Nombre del capítulo" sqref="B8:J10"/>
    <dataValidation allowBlank="1" sqref="A8"/>
  </dataValidations>
  <pageMargins left="0.7" right="0.7" top="0.75" bottom="0.75" header="0.3" footer="0.3"/>
  <pageSetup scale="65"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L41"/>
  <sheetViews>
    <sheetView topLeftCell="A24" zoomScaleNormal="100" zoomScaleSheetLayoutView="100" workbookViewId="0">
      <selection activeCell="K39" sqref="K39"/>
    </sheetView>
  </sheetViews>
  <sheetFormatPr baseColWidth="10" defaultColWidth="11.42578125" defaultRowHeight="15" x14ac:dyDescent="0.25"/>
  <cols>
    <col min="1" max="1" width="23" style="6" customWidth="1"/>
    <col min="2" max="10" width="12.7109375" style="6" customWidth="1"/>
    <col min="11" max="11" width="11.42578125" style="6"/>
  </cols>
  <sheetData>
    <row r="1" spans="1:11" ht="21.75" thickBot="1" x14ac:dyDescent="0.3">
      <c r="A1" s="25"/>
      <c r="B1" s="58" t="s">
        <v>49</v>
      </c>
      <c r="C1" s="59"/>
      <c r="D1" s="59"/>
      <c r="E1" s="59"/>
      <c r="F1" s="59"/>
      <c r="G1" s="59"/>
      <c r="H1" s="59"/>
      <c r="I1" s="59"/>
      <c r="J1" s="60"/>
      <c r="K1" s="1"/>
    </row>
    <row r="2" spans="1:11" ht="21.75" thickBot="1" x14ac:dyDescent="0.3">
      <c r="A2" s="26"/>
      <c r="B2" s="61" t="s">
        <v>0</v>
      </c>
      <c r="C2" s="62"/>
      <c r="D2" s="61" t="s">
        <v>1</v>
      </c>
      <c r="E2" s="62"/>
      <c r="F2" s="62"/>
      <c r="G2" s="62"/>
      <c r="H2" s="63"/>
      <c r="I2" s="2" t="s">
        <v>2</v>
      </c>
      <c r="J2" s="3" t="s">
        <v>3</v>
      </c>
      <c r="K2" s="1"/>
    </row>
    <row r="3" spans="1:11" ht="21.75" thickBot="1" x14ac:dyDescent="0.3">
      <c r="A3" s="27"/>
      <c r="B3" s="64" t="s">
        <v>4</v>
      </c>
      <c r="C3" s="65"/>
      <c r="D3" s="64"/>
      <c r="E3" s="65"/>
      <c r="F3" s="65"/>
      <c r="G3" s="65"/>
      <c r="H3" s="66"/>
      <c r="I3" s="31"/>
      <c r="J3" s="32"/>
      <c r="K3" s="1"/>
    </row>
    <row r="4" spans="1:11" x14ac:dyDescent="0.25">
      <c r="A4" s="67"/>
      <c r="B4" s="68"/>
      <c r="C4" s="68"/>
      <c r="D4" s="69"/>
      <c r="E4" s="69"/>
      <c r="F4" s="69"/>
      <c r="G4" s="69"/>
      <c r="H4" s="69"/>
      <c r="I4" s="68"/>
      <c r="J4" s="70"/>
      <c r="K4" s="1"/>
    </row>
    <row r="5" spans="1:11" ht="3" customHeight="1" x14ac:dyDescent="0.25">
      <c r="A5" s="71"/>
      <c r="B5" s="72"/>
      <c r="C5" s="72"/>
      <c r="D5" s="72"/>
      <c r="E5" s="72"/>
      <c r="F5" s="72"/>
      <c r="G5" s="72"/>
      <c r="H5" s="72"/>
      <c r="I5" s="72"/>
      <c r="J5" s="73"/>
      <c r="K5" s="1"/>
    </row>
    <row r="6" spans="1:11" ht="15.75" x14ac:dyDescent="0.25">
      <c r="A6" s="74" t="s">
        <v>54</v>
      </c>
      <c r="B6" s="75"/>
      <c r="C6" s="75"/>
      <c r="D6" s="75"/>
      <c r="E6" s="75"/>
      <c r="F6" s="75"/>
      <c r="G6" s="75"/>
      <c r="H6" s="75"/>
      <c r="I6" s="75"/>
      <c r="J6" s="76"/>
      <c r="K6" s="1"/>
    </row>
    <row r="7" spans="1:11" ht="15.75" x14ac:dyDescent="0.25">
      <c r="A7" s="77" t="s">
        <v>5</v>
      </c>
      <c r="B7" s="78"/>
      <c r="C7" s="78"/>
      <c r="D7" s="78"/>
      <c r="E7" s="78"/>
      <c r="F7" s="78"/>
      <c r="G7" s="78"/>
      <c r="H7" s="78"/>
      <c r="I7" s="78"/>
      <c r="J7" s="79"/>
      <c r="K7" s="1"/>
    </row>
    <row r="8" spans="1:11" x14ac:dyDescent="0.25">
      <c r="A8" s="4" t="s">
        <v>6</v>
      </c>
      <c r="B8" s="55" t="s">
        <v>57</v>
      </c>
      <c r="C8" s="56"/>
      <c r="D8" s="56"/>
      <c r="E8" s="56"/>
      <c r="F8" s="56"/>
      <c r="G8" s="56"/>
      <c r="H8" s="56"/>
      <c r="I8" s="56"/>
      <c r="J8" s="57"/>
      <c r="K8" s="1"/>
    </row>
    <row r="9" spans="1:11" ht="15" customHeight="1" x14ac:dyDescent="0.25">
      <c r="A9" s="28" t="s">
        <v>35</v>
      </c>
      <c r="B9" s="55" t="s">
        <v>51</v>
      </c>
      <c r="C9" s="56"/>
      <c r="D9" s="56"/>
      <c r="E9" s="56"/>
      <c r="F9" s="56"/>
      <c r="G9" s="56"/>
      <c r="H9" s="56"/>
      <c r="I9" s="56"/>
      <c r="J9" s="57"/>
      <c r="K9" s="1"/>
    </row>
    <row r="10" spans="1:11" x14ac:dyDescent="0.25">
      <c r="A10" s="28" t="s">
        <v>36</v>
      </c>
      <c r="B10" s="55" t="s">
        <v>51</v>
      </c>
      <c r="C10" s="56"/>
      <c r="D10" s="56"/>
      <c r="E10" s="56"/>
      <c r="F10" s="56"/>
      <c r="G10" s="56"/>
      <c r="H10" s="56"/>
      <c r="I10" s="56"/>
      <c r="J10" s="57"/>
      <c r="K10" s="1"/>
    </row>
    <row r="11" spans="1:11" ht="40.5" customHeight="1" x14ac:dyDescent="0.25">
      <c r="A11" s="4" t="s">
        <v>7</v>
      </c>
      <c r="B11" s="107" t="s">
        <v>60</v>
      </c>
      <c r="C11" s="107"/>
      <c r="D11" s="107"/>
      <c r="E11" s="107"/>
      <c r="F11" s="107"/>
      <c r="G11" s="107"/>
      <c r="H11" s="107"/>
      <c r="I11" s="107"/>
      <c r="J11" s="108"/>
    </row>
    <row r="12" spans="1:11" ht="35.25" customHeight="1" x14ac:dyDescent="0.25">
      <c r="A12" s="4" t="s">
        <v>8</v>
      </c>
      <c r="B12" s="107" t="s">
        <v>50</v>
      </c>
      <c r="C12" s="107"/>
      <c r="D12" s="107"/>
      <c r="E12" s="107"/>
      <c r="F12" s="107"/>
      <c r="G12" s="107"/>
      <c r="H12" s="107"/>
      <c r="I12" s="107"/>
      <c r="J12" s="108"/>
    </row>
    <row r="13" spans="1:11" ht="15.75" x14ac:dyDescent="0.25">
      <c r="A13" s="74" t="s">
        <v>9</v>
      </c>
      <c r="B13" s="75"/>
      <c r="C13" s="75"/>
      <c r="D13" s="75"/>
      <c r="E13" s="75"/>
      <c r="F13" s="75"/>
      <c r="G13" s="75"/>
      <c r="H13" s="75"/>
      <c r="I13" s="75"/>
      <c r="J13" s="76"/>
    </row>
    <row r="14" spans="1:11" ht="27.75" customHeight="1" x14ac:dyDescent="0.25">
      <c r="A14" s="4" t="s">
        <v>10</v>
      </c>
      <c r="B14" s="29">
        <f>_xlfn.NUMBERVALUE(LEFT($B$16,1))</f>
        <v>3</v>
      </c>
      <c r="C14" s="81" t="str">
        <f>IFERROR(VLOOKUP(B14,'[1]Validacion datos'!A2:B5,2,FALSE),"")</f>
        <v>DESARROLLO PRODUCTIVO</v>
      </c>
      <c r="D14" s="81"/>
      <c r="E14" s="81"/>
      <c r="F14" s="81"/>
      <c r="G14" s="81"/>
      <c r="H14" s="81"/>
      <c r="I14" s="81"/>
      <c r="J14" s="81"/>
    </row>
    <row r="15" spans="1:11" ht="26.25" customHeight="1" x14ac:dyDescent="0.25">
      <c r="A15" s="4" t="s">
        <v>11</v>
      </c>
      <c r="B15" s="7">
        <f>_xlfn.NUMBERVALUE(LEFT(B16,3))</f>
        <v>3.3</v>
      </c>
      <c r="C15" s="81" t="str">
        <f>IFERROR(VLOOKUP(B15,'[1]Validacion datos'!A8:B26,2,FALSE),"")</f>
        <v>Competitividad e innovavión en un ambiente favorable a la cooperación y la responsabilidad social</v>
      </c>
      <c r="D15" s="81"/>
      <c r="E15" s="81"/>
      <c r="F15" s="81"/>
      <c r="G15" s="81"/>
      <c r="H15" s="81"/>
      <c r="I15" s="81"/>
      <c r="J15" s="81"/>
    </row>
    <row r="16" spans="1:11" ht="30" customHeight="1" x14ac:dyDescent="0.25">
      <c r="A16" s="4" t="s">
        <v>12</v>
      </c>
      <c r="B16" s="8" t="s">
        <v>102</v>
      </c>
      <c r="C16" s="82"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82"/>
      <c r="E16" s="82"/>
      <c r="F16" s="82"/>
      <c r="G16" s="82"/>
      <c r="H16" s="82"/>
      <c r="I16" s="82"/>
      <c r="J16" s="82"/>
    </row>
    <row r="17" spans="1:12" ht="15.75" x14ac:dyDescent="0.25">
      <c r="A17" s="74" t="s">
        <v>13</v>
      </c>
      <c r="B17" s="75"/>
      <c r="C17" s="75"/>
      <c r="D17" s="75"/>
      <c r="E17" s="75"/>
      <c r="F17" s="75"/>
      <c r="G17" s="75"/>
      <c r="H17" s="75"/>
      <c r="I17" s="75"/>
      <c r="J17" s="76"/>
    </row>
    <row r="18" spans="1:12" ht="29.25" customHeight="1" x14ac:dyDescent="0.25">
      <c r="A18" s="4" t="s">
        <v>14</v>
      </c>
      <c r="B18" s="83" t="s">
        <v>94</v>
      </c>
      <c r="C18" s="83"/>
      <c r="D18" s="83"/>
      <c r="E18" s="83"/>
      <c r="F18" s="83"/>
      <c r="G18" s="83"/>
      <c r="H18" s="83"/>
      <c r="I18" s="83"/>
      <c r="J18" s="84"/>
    </row>
    <row r="19" spans="1:12" ht="76.5" customHeight="1" x14ac:dyDescent="0.25">
      <c r="A19" s="9" t="s">
        <v>15</v>
      </c>
      <c r="B19" s="83" t="s">
        <v>104</v>
      </c>
      <c r="C19" s="83"/>
      <c r="D19" s="83"/>
      <c r="E19" s="83"/>
      <c r="F19" s="83"/>
      <c r="G19" s="83"/>
      <c r="H19" s="83"/>
      <c r="I19" s="83"/>
      <c r="J19" s="84"/>
    </row>
    <row r="20" spans="1:12" ht="34.5" customHeight="1" x14ac:dyDescent="0.25">
      <c r="A20" s="9" t="s">
        <v>16</v>
      </c>
      <c r="B20" s="83" t="s">
        <v>92</v>
      </c>
      <c r="C20" s="83"/>
      <c r="D20" s="83"/>
      <c r="E20" s="83"/>
      <c r="F20" s="83"/>
      <c r="G20" s="83"/>
      <c r="H20" s="83"/>
      <c r="I20" s="83"/>
      <c r="J20" s="84"/>
    </row>
    <row r="21" spans="1:12" ht="35.25" customHeight="1" x14ac:dyDescent="0.25">
      <c r="A21" s="9" t="s">
        <v>37</v>
      </c>
      <c r="B21" s="109" t="s">
        <v>56</v>
      </c>
      <c r="C21" s="83"/>
      <c r="D21" s="83"/>
      <c r="E21" s="83"/>
      <c r="F21" s="83"/>
      <c r="G21" s="83"/>
      <c r="H21" s="83"/>
      <c r="I21" s="83"/>
      <c r="J21" s="84"/>
      <c r="K21" s="1"/>
    </row>
    <row r="22" spans="1:12" ht="15.75" x14ac:dyDescent="0.25">
      <c r="A22" s="74" t="s">
        <v>17</v>
      </c>
      <c r="B22" s="75"/>
      <c r="C22" s="75"/>
      <c r="D22" s="75"/>
      <c r="E22" s="75"/>
      <c r="F22" s="75"/>
      <c r="G22" s="75"/>
      <c r="H22" s="75"/>
      <c r="I22" s="75"/>
      <c r="J22" s="76"/>
    </row>
    <row r="23" spans="1:12" ht="15.75" x14ac:dyDescent="0.25">
      <c r="A23" s="77" t="s">
        <v>18</v>
      </c>
      <c r="B23" s="78"/>
      <c r="C23" s="78"/>
      <c r="D23" s="78"/>
      <c r="E23" s="78"/>
      <c r="F23" s="78"/>
      <c r="G23" s="78"/>
      <c r="H23" s="78"/>
      <c r="I23" s="78"/>
      <c r="J23" s="79"/>
      <c r="K23" s="1"/>
    </row>
    <row r="24" spans="1:12" ht="15" customHeight="1" x14ac:dyDescent="0.25">
      <c r="A24" s="85" t="s">
        <v>19</v>
      </c>
      <c r="B24" s="86"/>
      <c r="C24" s="87" t="s">
        <v>20</v>
      </c>
      <c r="D24" s="88"/>
      <c r="E24" s="88"/>
      <c r="F24" s="88" t="s">
        <v>21</v>
      </c>
      <c r="G24" s="88"/>
      <c r="H24" s="86"/>
      <c r="I24" s="87" t="s">
        <v>22</v>
      </c>
      <c r="J24" s="89"/>
    </row>
    <row r="25" spans="1:12" s="38" customFormat="1" x14ac:dyDescent="0.25">
      <c r="A25" s="110">
        <v>500000</v>
      </c>
      <c r="B25" s="111"/>
      <c r="C25" s="112">
        <v>500000</v>
      </c>
      <c r="D25" s="113"/>
      <c r="E25" s="114"/>
      <c r="F25" s="112">
        <v>177840</v>
      </c>
      <c r="G25" s="113"/>
      <c r="H25" s="114"/>
      <c r="I25" s="115">
        <f>F25/C25</f>
        <v>0.35568</v>
      </c>
      <c r="J25" s="116"/>
      <c r="K25" s="39"/>
    </row>
    <row r="26" spans="1:12" ht="15.75" x14ac:dyDescent="0.25">
      <c r="A26" s="77" t="s">
        <v>23</v>
      </c>
      <c r="B26" s="78"/>
      <c r="C26" s="78"/>
      <c r="D26" s="78"/>
      <c r="E26" s="78"/>
      <c r="F26" s="78"/>
      <c r="G26" s="78"/>
      <c r="H26" s="78"/>
      <c r="I26" s="78"/>
      <c r="J26" s="79"/>
      <c r="K26" s="1"/>
    </row>
    <row r="27" spans="1:12" ht="15" customHeight="1" x14ac:dyDescent="0.25">
      <c r="A27" s="5"/>
      <c r="B27"/>
      <c r="C27" s="95" t="s">
        <v>48</v>
      </c>
      <c r="D27" s="96"/>
      <c r="E27" s="95" t="s">
        <v>107</v>
      </c>
      <c r="F27" s="96"/>
      <c r="G27" s="95" t="s">
        <v>108</v>
      </c>
      <c r="H27" s="95"/>
      <c r="I27" s="95" t="s">
        <v>24</v>
      </c>
      <c r="J27" s="97"/>
    </row>
    <row r="28" spans="1:12" ht="38.25" x14ac:dyDescent="0.25">
      <c r="A28" s="10" t="s">
        <v>25</v>
      </c>
      <c r="B28" s="11" t="s">
        <v>26</v>
      </c>
      <c r="C28" s="11" t="s">
        <v>38</v>
      </c>
      <c r="D28" s="11" t="s">
        <v>39</v>
      </c>
      <c r="E28" s="11" t="s">
        <v>42</v>
      </c>
      <c r="F28" s="11" t="s">
        <v>43</v>
      </c>
      <c r="G28" s="11" t="s">
        <v>44</v>
      </c>
      <c r="H28" s="11" t="s">
        <v>45</v>
      </c>
      <c r="I28" s="11" t="s">
        <v>46</v>
      </c>
      <c r="J28" s="12" t="s">
        <v>47</v>
      </c>
    </row>
    <row r="29" spans="1:12" ht="72" x14ac:dyDescent="0.25">
      <c r="A29" s="13" t="s">
        <v>111</v>
      </c>
      <c r="B29" s="14" t="s">
        <v>75</v>
      </c>
      <c r="C29" s="34">
        <v>6000</v>
      </c>
      <c r="D29" s="15">
        <v>500000</v>
      </c>
      <c r="E29" s="15">
        <v>1500</v>
      </c>
      <c r="F29" s="15">
        <v>100000</v>
      </c>
      <c r="G29" s="16">
        <v>1524</v>
      </c>
      <c r="H29" s="15">
        <v>118587.5</v>
      </c>
      <c r="I29" s="17">
        <f>+Tabla13459101112[[#This Row],[Física 
(E)]]/Tabla13459101112[[#This Row],[Física
(C)]]</f>
        <v>1.016</v>
      </c>
      <c r="J29" s="18">
        <f>+Tabla13459101112[[#This Row],[Financiera 
 (F)]]/Tabla13459101112[[#This Row],[Financiera
(D)]]</f>
        <v>1.185875</v>
      </c>
      <c r="L29" s="36"/>
    </row>
    <row r="30" spans="1:12" x14ac:dyDescent="0.25">
      <c r="A30" s="19"/>
      <c r="B30" s="20"/>
      <c r="C30" s="21"/>
      <c r="D30" s="22"/>
      <c r="E30" s="22"/>
      <c r="F30" s="22"/>
      <c r="G30" s="23"/>
      <c r="H30" s="22"/>
      <c r="I30" s="17" t="e">
        <f>+Tabla13459101112[[#This Row],[Física 
(E)]]/Tabla13459101112[[#This Row],[Física
(C)]]</f>
        <v>#DIV/0!</v>
      </c>
      <c r="J30" s="18" t="e">
        <f>+Tabla13459101112[[#This Row],[Financiera 
 (F)]]/Tabla13459101112[[#This Row],[Financiera
(D)]]</f>
        <v>#DIV/0!</v>
      </c>
    </row>
    <row r="31" spans="1:12" ht="15.75" x14ac:dyDescent="0.25">
      <c r="A31" s="74" t="s">
        <v>27</v>
      </c>
      <c r="B31" s="75"/>
      <c r="C31" s="75"/>
      <c r="D31" s="75"/>
      <c r="E31" s="75"/>
      <c r="F31" s="75"/>
      <c r="G31" s="75"/>
      <c r="H31" s="75"/>
      <c r="I31" s="75"/>
      <c r="J31" s="76"/>
    </row>
    <row r="32" spans="1:12" ht="15.75" x14ac:dyDescent="0.25">
      <c r="A32" s="77" t="s">
        <v>28</v>
      </c>
      <c r="B32" s="78"/>
      <c r="C32" s="78"/>
      <c r="D32" s="78"/>
      <c r="E32" s="78"/>
      <c r="F32" s="78"/>
      <c r="G32" s="78"/>
      <c r="H32" s="78"/>
      <c r="I32" s="78"/>
      <c r="J32" s="79"/>
      <c r="K32" s="1"/>
    </row>
    <row r="33" spans="1:11" x14ac:dyDescent="0.25">
      <c r="A33" s="24" t="s">
        <v>29</v>
      </c>
      <c r="B33" s="83" t="s">
        <v>99</v>
      </c>
      <c r="C33" s="83"/>
      <c r="D33" s="83"/>
      <c r="E33" s="83"/>
      <c r="F33" s="83"/>
      <c r="G33" s="83"/>
      <c r="H33" s="83"/>
      <c r="I33" s="83"/>
      <c r="J33" s="84"/>
    </row>
    <row r="34" spans="1:11" ht="30" x14ac:dyDescent="0.25">
      <c r="A34" s="24" t="s">
        <v>30</v>
      </c>
      <c r="B34" s="83" t="s">
        <v>76</v>
      </c>
      <c r="C34" s="83"/>
      <c r="D34" s="83"/>
      <c r="E34" s="83"/>
      <c r="F34" s="83"/>
      <c r="G34" s="83"/>
      <c r="H34" s="83"/>
      <c r="I34" s="83"/>
      <c r="J34" s="84"/>
    </row>
    <row r="35" spans="1:11" ht="85.5" customHeight="1" x14ac:dyDescent="0.25">
      <c r="A35" s="24" t="s">
        <v>31</v>
      </c>
      <c r="B35" s="83" t="s">
        <v>135</v>
      </c>
      <c r="C35" s="83"/>
      <c r="D35" s="83"/>
      <c r="E35" s="83"/>
      <c r="F35" s="83"/>
      <c r="G35" s="83"/>
      <c r="H35" s="83"/>
      <c r="I35" s="83"/>
      <c r="J35" s="84"/>
    </row>
    <row r="36" spans="1:11" ht="30" x14ac:dyDescent="0.25">
      <c r="A36" s="40" t="s">
        <v>32</v>
      </c>
      <c r="B36" s="83" t="s">
        <v>136</v>
      </c>
      <c r="C36" s="83"/>
      <c r="D36" s="83"/>
      <c r="E36" s="83"/>
      <c r="F36" s="83"/>
      <c r="G36" s="83"/>
      <c r="H36" s="83"/>
      <c r="I36" s="83"/>
      <c r="J36" s="84"/>
    </row>
    <row r="37" spans="1:11" ht="15.75" x14ac:dyDescent="0.25">
      <c r="A37" s="74" t="s">
        <v>33</v>
      </c>
      <c r="B37" s="75"/>
      <c r="C37" s="75"/>
      <c r="D37" s="75"/>
      <c r="E37" s="75"/>
      <c r="F37" s="75"/>
      <c r="G37" s="75"/>
      <c r="H37" s="75"/>
      <c r="I37" s="75"/>
      <c r="J37" s="76"/>
    </row>
    <row r="38" spans="1:11" ht="15.75" x14ac:dyDescent="0.25">
      <c r="A38" s="98" t="s">
        <v>34</v>
      </c>
      <c r="B38" s="99"/>
      <c r="C38" s="99"/>
      <c r="D38" s="99"/>
      <c r="E38" s="99"/>
      <c r="F38" s="99"/>
      <c r="G38" s="99"/>
      <c r="H38" s="99"/>
      <c r="I38" s="99"/>
      <c r="J38" s="100"/>
      <c r="K38" s="1"/>
    </row>
    <row r="39" spans="1:11" ht="27.75" customHeight="1" x14ac:dyDescent="0.25">
      <c r="A39" s="101"/>
      <c r="B39" s="102"/>
      <c r="C39" s="102"/>
      <c r="D39" s="102"/>
      <c r="E39" s="102"/>
      <c r="F39" s="102"/>
      <c r="G39" s="102"/>
      <c r="H39" s="102"/>
      <c r="I39" s="102"/>
      <c r="J39" s="103"/>
    </row>
    <row r="40" spans="1:11" ht="27.75" customHeight="1" x14ac:dyDescent="0.25">
      <c r="A40" s="30"/>
      <c r="B40" s="30"/>
      <c r="C40" s="30"/>
      <c r="D40" s="30"/>
      <c r="E40" s="30"/>
      <c r="F40" s="30"/>
      <c r="G40" s="30"/>
      <c r="H40" s="30"/>
      <c r="I40" s="30"/>
      <c r="J40" s="30"/>
    </row>
    <row r="41" spans="1:11" ht="30.75" customHeight="1" x14ac:dyDescent="0.25">
      <c r="A41" s="104" t="s">
        <v>41</v>
      </c>
      <c r="B41" s="104"/>
      <c r="C41" s="104"/>
      <c r="D41" s="104"/>
      <c r="E41" s="104"/>
      <c r="F41" s="104"/>
      <c r="G41" s="104"/>
      <c r="H41" s="104"/>
      <c r="I41" s="104"/>
      <c r="J41" s="104"/>
    </row>
  </sheetData>
  <mergeCells count="48">
    <mergeCell ref="B10:J10"/>
    <mergeCell ref="B1:J1"/>
    <mergeCell ref="B2:C2"/>
    <mergeCell ref="D2:H2"/>
    <mergeCell ref="B3:C3"/>
    <mergeCell ref="D3:H3"/>
    <mergeCell ref="A4:J4"/>
    <mergeCell ref="A5:J5"/>
    <mergeCell ref="A6:J6"/>
    <mergeCell ref="A7:J7"/>
    <mergeCell ref="B8:J8"/>
    <mergeCell ref="B9:J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8:J38"/>
    <mergeCell ref="A39:J39"/>
    <mergeCell ref="A41:J41"/>
    <mergeCell ref="A32:J32"/>
    <mergeCell ref="B33:J33"/>
    <mergeCell ref="B34:J34"/>
    <mergeCell ref="B35:J35"/>
    <mergeCell ref="B36:J36"/>
    <mergeCell ref="A37:J37"/>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F30 F28"/>
    <dataValidation allowBlank="1" showInputMessage="1" showErrorMessage="1" prompt="Meta alcanzada en el trimestre" sqref="G28:G30"/>
    <dataValidation allowBlank="1" showInputMessage="1" showErrorMessage="1" prompt="Monto ejecutado en el trimestre" sqref="H28:H30"/>
  </dataValidations>
  <pageMargins left="0.7" right="0.7" top="0.75" bottom="0.75" header="0.3" footer="0.3"/>
  <pageSetup scale="6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Transporte de pasajeros</vt:lpstr>
      <vt:lpstr>Rótulos</vt:lpstr>
      <vt:lpstr>Permisos de Tran carga (2)</vt:lpstr>
      <vt:lpstr>MotoTaxi . Educacion Vial</vt:lpstr>
      <vt:lpstr>Ciu. Licencia de conducir</vt:lpstr>
      <vt:lpstr>ITV</vt:lpstr>
      <vt:lpstr>Campaña Educativa</vt:lpstr>
      <vt:lpstr>Eventos Seg. Vial</vt:lpstr>
      <vt:lpstr>CPU. Educacion Vial</vt:lpstr>
      <vt:lpstr>PCT. Educacion Vial</vt:lpstr>
      <vt:lpstr>Diseño de Corredores</vt:lpstr>
      <vt:lpstr>Corredores Integrados</vt:lpstr>
      <vt:lpstr>Alcandia Asistencia Tec.</vt:lpstr>
      <vt:lpstr>Alcandia planes movilidad</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Cecilia Guzman</cp:lastModifiedBy>
  <cp:lastPrinted>2022-06-13T17:15:18Z</cp:lastPrinted>
  <dcterms:created xsi:type="dcterms:W3CDTF">2021-03-22T15:50:10Z</dcterms:created>
  <dcterms:modified xsi:type="dcterms:W3CDTF">2025-03-13T14:32:02Z</dcterms:modified>
</cp:coreProperties>
</file>