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guzman\Desktop\WEB NUEVA\PRESUPUESTO APROBADO\Metas Fisicas Financieras\Metas Fisicas Financieras - Trimestral\metas ficicas 2023\"/>
    </mc:Choice>
  </mc:AlternateContent>
  <bookViews>
    <workbookView xWindow="0" yWindow="0" windowWidth="28800" windowHeight="12210"/>
  </bookViews>
  <sheets>
    <sheet name="Transporte de pasajeros" sheetId="6" r:id="rId1"/>
    <sheet name="Rótulos" sheetId="7" r:id="rId2"/>
    <sheet name="Permisos de Tran carga (2)" sheetId="8" r:id="rId3"/>
    <sheet name="MotoTaxi . Educacion Vial" sheetId="14" r:id="rId4"/>
    <sheet name="Ciu. Licencia de conducir" sheetId="4" r:id="rId5"/>
    <sheet name="ITV" sheetId="9" r:id="rId6"/>
    <sheet name="Campaña Educativa" sheetId="10" r:id="rId7"/>
    <sheet name="Eventos Seg. Vial" sheetId="11" r:id="rId8"/>
    <sheet name="CPU. Educacion Vial" sheetId="12" r:id="rId9"/>
    <sheet name="PCT. Educacion Vial" sheetId="13" r:id="rId10"/>
    <sheet name="Diseño de Corredores" sheetId="15" r:id="rId11"/>
    <sheet name="Corredores Integrados" sheetId="16" r:id="rId12"/>
    <sheet name="Alcandia Asistencia Tec." sheetId="17" r:id="rId13"/>
    <sheet name="Alcandia planes movilidad" sheetId="18" r:id="rId14"/>
    <sheet name="Hoja1" sheetId="19" state="hidden" r:id="rId15"/>
  </sheets>
  <externalReferences>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5" i="8" l="1"/>
  <c r="J29" i="7"/>
  <c r="I29" i="7"/>
  <c r="J29" i="6" l="1"/>
  <c r="I29" i="6"/>
  <c r="I25" i="6"/>
  <c r="I29" i="14"/>
  <c r="J29" i="18"/>
  <c r="J30" i="18"/>
  <c r="I29" i="18"/>
  <c r="I30" i="18"/>
  <c r="J29" i="17"/>
  <c r="J30" i="17"/>
  <c r="I29" i="17"/>
  <c r="I30" i="17"/>
  <c r="J29" i="16"/>
  <c r="J30" i="16"/>
  <c r="I29" i="16"/>
  <c r="I30" i="16"/>
  <c r="J29" i="15"/>
  <c r="J30" i="15"/>
  <c r="I29" i="15"/>
  <c r="I30" i="15"/>
  <c r="J29" i="13"/>
  <c r="J30" i="13"/>
  <c r="I29" i="13"/>
  <c r="I30" i="13"/>
  <c r="I29" i="12"/>
  <c r="J29" i="12"/>
  <c r="J30" i="12"/>
  <c r="I30" i="12"/>
  <c r="J29" i="11"/>
  <c r="J30" i="11"/>
  <c r="I29" i="11"/>
  <c r="I30" i="11"/>
  <c r="J29" i="10"/>
  <c r="J30" i="10"/>
  <c r="I29" i="10"/>
  <c r="I30" i="10"/>
  <c r="J29" i="9"/>
  <c r="J30" i="9"/>
  <c r="I29" i="9"/>
  <c r="I30" i="9"/>
  <c r="I29" i="4"/>
  <c r="J29" i="4"/>
  <c r="J30" i="4"/>
  <c r="I30" i="4"/>
  <c r="J29" i="14"/>
  <c r="J30" i="14"/>
  <c r="I30" i="14"/>
  <c r="J29" i="8"/>
  <c r="I29" i="8"/>
  <c r="J30" i="7"/>
  <c r="I30" i="7"/>
  <c r="J30" i="6"/>
  <c r="I30" i="6"/>
  <c r="I25" i="7" l="1"/>
  <c r="I25" i="18"/>
  <c r="I25" i="17"/>
  <c r="I25" i="16"/>
  <c r="I25" i="15"/>
  <c r="I25" i="13"/>
  <c r="I25" i="12"/>
  <c r="I25" i="11"/>
  <c r="I25" i="10"/>
  <c r="I25" i="9"/>
  <c r="I25" i="4"/>
  <c r="C16" i="18"/>
  <c r="B15" i="18"/>
  <c r="C15" i="18" s="1"/>
  <c r="B14" i="18"/>
  <c r="C14" i="18" s="1"/>
  <c r="C16" i="17"/>
  <c r="B15" i="17"/>
  <c r="C15" i="17" s="1"/>
  <c r="B14" i="17"/>
  <c r="C14" i="17" s="1"/>
  <c r="C16" i="16"/>
  <c r="B15" i="16"/>
  <c r="C15" i="16" s="1"/>
  <c r="B14" i="16"/>
  <c r="C14" i="16" s="1"/>
  <c r="C16" i="15"/>
  <c r="B15" i="15"/>
  <c r="C15" i="15" s="1"/>
  <c r="B14" i="15"/>
  <c r="C14" i="15" s="1"/>
  <c r="I25" i="14"/>
  <c r="C16" i="14"/>
  <c r="B15" i="14"/>
  <c r="C15" i="14" s="1"/>
  <c r="B14" i="14"/>
  <c r="C14" i="14" s="1"/>
  <c r="C16" i="13" l="1"/>
  <c r="B15" i="13"/>
  <c r="C15" i="13" s="1"/>
  <c r="B14" i="13"/>
  <c r="C14" i="13" s="1"/>
  <c r="C16" i="12"/>
  <c r="B15" i="12"/>
  <c r="C15" i="12" s="1"/>
  <c r="B14" i="12"/>
  <c r="C14" i="12" s="1"/>
  <c r="C16" i="11"/>
  <c r="B15" i="11"/>
  <c r="C15" i="11" s="1"/>
  <c r="C14" i="11"/>
  <c r="B14" i="11"/>
  <c r="C16" i="10"/>
  <c r="B15" i="10"/>
  <c r="C15" i="10" s="1"/>
  <c r="B14" i="10"/>
  <c r="C14" i="10" s="1"/>
  <c r="C16" i="9"/>
  <c r="B15" i="9"/>
  <c r="C15" i="9" s="1"/>
  <c r="B14" i="9"/>
  <c r="C14" i="9" s="1"/>
  <c r="J30" i="8"/>
  <c r="I30" i="8"/>
  <c r="C16" i="8"/>
  <c r="B15" i="8"/>
  <c r="C15" i="8" s="1"/>
  <c r="B14" i="8"/>
  <c r="C14" i="8" s="1"/>
  <c r="C16" i="7" l="1"/>
  <c r="B15" i="7"/>
  <c r="C15" i="7" s="1"/>
  <c r="B14" i="7"/>
  <c r="C14" i="7" s="1"/>
  <c r="C16" i="6"/>
  <c r="B15" i="6"/>
  <c r="C15" i="6" s="1"/>
  <c r="B14" i="6"/>
  <c r="C14" i="6" s="1"/>
  <c r="C16" i="4"/>
  <c r="B15" i="4"/>
  <c r="C15" i="4" s="1"/>
  <c r="B14" i="4"/>
  <c r="C14" i="4" s="1"/>
</calcChain>
</file>

<file path=xl/sharedStrings.xml><?xml version="1.0" encoding="utf-8"?>
<sst xmlns="http://schemas.openxmlformats.org/spreadsheetml/2006/main" count="949" uniqueCount="145">
  <si>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</si>
  <si>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</si>
  <si>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</si>
  <si>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</si>
  <si>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</si>
  <si>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</si>
  <si>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</si>
  <si>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</si>
  <si>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</si>
  <si>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</si>
  <si>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</si>
  <si>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</si>
  <si>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</si>
  <si>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</si>
  <si>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</si>
  <si>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</si>
  <si>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</si>
  <si>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</si>
  <si>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</si>
  <si>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</si>
  <si>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</si>
  <si>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</si>
  <si>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</si>
  <si>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</si>
  <si>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</si>
  <si>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</si>
  <si>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</si>
  <si>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</si>
  <si>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</si>
  <si>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</si>
  <si>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</si>
  <si>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</si>
  <si>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</si>
  <si>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</si>
  <si>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</si>
  <si>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</si>
  <si>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</si>
  <si>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</si>
  <si>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</si>
  <si>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</si>
  <si>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</si>
  <si>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</si>
  <si>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</si>
  <si>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</si>
  <si>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</si>
  <si>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</si>
  <si>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</si>
  <si>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</si>
  <si>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</si>
  <si>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Informe de Evaluación Trimestral de las Metas Físicas-Financieras</t>
  </si>
  <si>
    <t>Ser un referente internacional en la gestión de un modelo de movilidad terrestre sostenible, eficiente, accesible y seguro contribuyendo a mejorar la calidad de vida de los ciudadanos.</t>
  </si>
  <si>
    <t>Instituto Nacional de Transito y Transporte Terrestre</t>
  </si>
  <si>
    <t>Ciudadanos reciben licencia de conducir</t>
  </si>
  <si>
    <t>Es la entrega del documento que autoriza a ciudadanos dominicanos y a  extranjeros  a conducir 
en la República Dominicana</t>
  </si>
  <si>
    <t>I -Información Institucional</t>
  </si>
  <si>
    <t>Cantidad de servicios de licencias emitidas.</t>
  </si>
  <si>
    <t>Reducción de las muertes y morbilidad asociadas a los siniestros viales</t>
  </si>
  <si>
    <t>5182-Instituto Nacional de Transito y Transporte Terrestre</t>
  </si>
  <si>
    <t>Dentro de las actividades que se ejecutan en este programa podemos destacar las siguientes: regularización el transito y el transporte terrestre; la gestión de las licencias de operaciones de transporte de carga y la gestión de las licencias de operaciones  de transportes de pasajeros.</t>
  </si>
  <si>
    <t>Gestionar la rectoría nacional de la movilidad, el transporte terrestre, el tránsito y la seguridad vial, con un enfoque integral para la transformación de los diferentes sectores, requeridos para el desarrollo socioeconómico de la República Dominicana.</t>
  </si>
  <si>
    <t>Gestionar la rectoría nacional de la movilidad, el transporte terrestre, el tránsito y la seguridad vial, con un enfoque integral para la transformación de los diferentes sectores, requeridos para el desarrollo socioeconómico de la República Dominicana</t>
  </si>
  <si>
    <t>Licencias de operaciones otorgadas</t>
  </si>
  <si>
    <t xml:space="preserve">Empresas Transportistas reciben Licencias de operaciones de transporte de pasajeros </t>
  </si>
  <si>
    <t>Son las autorizaciones otorgadas a los prestadores de servicios de transporte de pasajeros para sus operaciones.</t>
  </si>
  <si>
    <t>Ciudadanos, Empresas y Operadores de Transporte</t>
  </si>
  <si>
    <t>Son las identificaciones colocadas a los vehículos registrados que brindan sus servicios al transporte público y privado.</t>
  </si>
  <si>
    <t>Prestadores de servicio de transporte de pasajero reciben rótulos para sus vehículos</t>
  </si>
  <si>
    <t>Empresas Transportistas reciben Licencias de operaciones de transporte de carga.</t>
  </si>
  <si>
    <t>Son las autorizaciones otorgadas a los prestadores de servicios de transporte de carga para sus operaciones.</t>
  </si>
  <si>
    <t>cantidad de inspecciones técnica realizadas</t>
  </si>
  <si>
    <t>Ciudadanos reciben campañas educativas de seguridad vial</t>
  </si>
  <si>
    <t>cantidad campañas educativas de SV</t>
  </si>
  <si>
    <t>Son esfuerzos de informar y persuadir o motivar a las personas en procura de cambiar sus creencias y conductas para mejorar la seguridad vial en general, por medio de actividades de comunicación.</t>
  </si>
  <si>
    <t>Personas reciben eventos promocionales de la seguridad vial</t>
  </si>
  <si>
    <t>cantidad de eventos realizados</t>
  </si>
  <si>
    <t>Sumatoria de personas capacitados en programa de conciencia vial</t>
  </si>
  <si>
    <t>Son esfuerzos (talleres, Charlas, Seminarios, Diplomados entre otros) de informar, persuadir o motivar a las personas en procura de cambiar sus creencias y conductas para mejorar la seguridad vial en general por medio de actividades de comunicación.</t>
  </si>
  <si>
    <t>Cantidad de ciudadanos impactados por la capacitación sobre movilidad, transito, transporte y seguridad vial.</t>
  </si>
  <si>
    <t>Procesos formativos en materia de educación vial</t>
  </si>
  <si>
    <t xml:space="preserve">Mototaxistas regulados reciben capacitación en seguridad vial					
					</t>
  </si>
  <si>
    <t xml:space="preserve">Sumatoria de  mototaxistas  capacitados  					</t>
  </si>
  <si>
    <t xml:space="preserve">Es el programa formativo en temas de seguridad vial a los Motos taxista con el objetivo de disminuir la tasa de mortalidad y las infracciones de tránsito					
					</t>
  </si>
  <si>
    <t xml:space="preserve">Diseño de corredores integrados al sistema de transporte público, sostenible y al alcance de los usuarios en el Gran Santo Domingo y Santiago					
					</t>
  </si>
  <si>
    <t xml:space="preserve">Cantidad de diseños de Corredores  Integrados al Sistema 								</t>
  </si>
  <si>
    <t xml:space="preserve">Instituciones públicas y operadores de transporte reciben diseños de corredores 									
					</t>
  </si>
  <si>
    <t xml:space="preserve">Corredores integrados al Sistema 										</t>
  </si>
  <si>
    <t xml:space="preserve">Usuarios del sistema de transporte público de pasajeros cuentan con corredores integrados al servicio de la ciudadanía	</t>
  </si>
  <si>
    <t xml:space="preserve">La implementación de infraestructura y señalización de los corredores fortalecerá el sistema de transporte 					
					</t>
  </si>
  <si>
    <t xml:space="preserve">Alcaldías reciben asistencias técnicas en materia de movilidad y tránsito					
						</t>
  </si>
  <si>
    <t xml:space="preserve">Consiste en brindar asistencia técnica en los municipios para fortalecer las capacidades técnicas del personal de las alcaldías y los distritos municipales					
					</t>
  </si>
  <si>
    <t xml:space="preserve">Estos planes buscan reducir la mortalidad y viabilizar el tránsito, atendiendo los y los planes de los diferentes municipios y distritos municipales					
					</t>
  </si>
  <si>
    <t xml:space="preserve">Cantidad de municipios con Planes de Movilidad 												</t>
  </si>
  <si>
    <t>Ciudadanos, Operadores del Sector Transporte, Sector Público y Sector Privado.</t>
  </si>
  <si>
    <t>Cantidad de unidades rotuladas</t>
  </si>
  <si>
    <t>12-Seguridad Vial Integral y Movilidad Sostenible</t>
  </si>
  <si>
    <t>11-Transporte y Transito Terrestre</t>
  </si>
  <si>
    <t>Conductores reciben inspección técnica vehicular</t>
  </si>
  <si>
    <t>vehículos de motor reciben inspección técnica vehicular: tiene por objeto comprobar si los mismos cumplen las condiciones técnicas exigidas por la Ley 63-17 y la Normativa Técnica para su circulación por las vías pública</t>
  </si>
  <si>
    <t>Realización del diseño para la campaña</t>
  </si>
  <si>
    <t>Son eventos que se efectúan con la objetivo de promocionar la seguridad vial.</t>
  </si>
  <si>
    <t>Conductores, Peatones y Usuarios de transporte masivo de pasajeros reciben educación vial</t>
  </si>
  <si>
    <t>Población recibe cursos y talleres de educación y formación vial</t>
  </si>
  <si>
    <t xml:space="preserve">Cantidad de Asistencias Técnicas Realizadas								</t>
  </si>
  <si>
    <t>3.3.6</t>
  </si>
  <si>
    <t>Director de Planificación  y Desarrollo.</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</si>
  <si>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</si>
  <si>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t xml:space="preserve">Licdo. Waldys Robles </t>
  </si>
  <si>
    <t>6916-Prestadores de servicio reciben permisos de operación de transporte de  pasajeros.</t>
  </si>
  <si>
    <t>Programación Trimestral</t>
  </si>
  <si>
    <t>Ejecución Trimestral</t>
  </si>
  <si>
    <t>6917-Prestadores de servicio de transporte de pasajero reciben rótulos para sus vehículos</t>
  </si>
  <si>
    <t xml:space="preserve">6924-Mototaxistas regulados reciben capacitación en seguridad vial					
					</t>
  </si>
  <si>
    <t>6922-Conductores, Peatones y Usuarios de transporte masivo de pasajeros reciben educación vial</t>
  </si>
  <si>
    <t xml:space="preserve">6925-Instituciones públicas y operadores de transporte reciben diseños de corredores 					
					</t>
  </si>
  <si>
    <t xml:space="preserve">6927-Usuarios del sistema de transporte público de pasajeros cuentan con corredores integrados al servicio de la ciudadanía					
					</t>
  </si>
  <si>
    <t xml:space="preserve">6928-Alcaldías reciben asistencias técnicas en materia de movilidad y tránsito					
					</t>
  </si>
  <si>
    <t xml:space="preserve">6929-Alcaldías reciben Planes de Movilidad de sus respectivos Gobiernos Locales					
					</t>
  </si>
  <si>
    <r>
      <t xml:space="preserve"> </t>
    </r>
    <r>
      <rPr>
        <b/>
        <i/>
        <sz val="11"/>
        <color theme="1"/>
        <rFont val="Calibri"/>
        <family val="2"/>
        <scheme val="minor"/>
      </rPr>
      <t>Desvío Ejecución Física:</t>
    </r>
    <r>
      <rPr>
        <i/>
        <sz val="11"/>
        <color theme="1"/>
        <rFont val="Calibri"/>
        <family val="2"/>
        <scheme val="minor"/>
      </rPr>
      <t xml:space="preserve"> Este Servicio es a demanda de los operadores de servicios de transporte de pasajeros. La ejecución financiera: Esta relacionada con los servicios solicitados.           </t>
    </r>
  </si>
  <si>
    <t>6918-Prestadores de servicio reciben permisos de operación de transporte de carga.</t>
  </si>
  <si>
    <t>5879-Ciudadanos reciben licencia de conducir</t>
  </si>
  <si>
    <t>6919-Conductores reciben inspección técnica vehicular</t>
  </si>
  <si>
    <t>En el presupuesto 2023  se proyectó la producción de 20,000 rótulos pero debido diferentes situaciones no odtuvimos los logros deseados.</t>
  </si>
  <si>
    <r>
      <rPr>
        <b/>
        <i/>
        <sz val="11"/>
        <color theme="1"/>
        <rFont val="Calibri"/>
        <family val="2"/>
        <scheme val="minor"/>
      </rPr>
      <t xml:space="preserve">Desvío Ejecución Física: </t>
    </r>
    <r>
      <rPr>
        <i/>
        <sz val="11"/>
        <color theme="1"/>
        <rFont val="Calibri"/>
        <family val="2"/>
        <scheme val="minor"/>
      </rPr>
      <t xml:space="preserve">La ejecución física de este producto presenta una desviación negativa considerable, esto debido a que se arrastra una mala proyeccción de la producción esperada. En tanto a la dimensión financiera, el resultado no obtuvo la misma tendencia.                                                  </t>
    </r>
  </si>
  <si>
    <t xml:space="preserve">La digitalización del proceso de entrega de permisos ha permitido una reducción en los costos de operación de este producto, lo que ha representado una subejecución en el aspecto financiero. La facilidad que representa lo antes mencionado ha contribuido con el aumento de permisos de operaciones emitidos, esto se ve reflejado en la sobreejecución de la parte física del producto.                                                            </t>
  </si>
  <si>
    <t>En el presupuesto 2023 se proyectó la producción para el segundo trimestre de 92,472 permisos de operación de transporte de carga; en este periodo se  otorgaron 25,246 permisos equivalente al 114.24% de lo programado.</t>
  </si>
  <si>
    <t>La ejecución de este producto se ha visto afectada por la dificultad de coordinar las convocatorias a los mototaxistas.</t>
  </si>
  <si>
    <t>La ejecución de este producto se ha visto afectada por la dificultad de coordinar las convocatorias a los mototaxistas</t>
  </si>
  <si>
    <t>La ejecución física del producto de licencias de conducir mantuvo una tendencia al alta en el 2do trimestre, sobrepasando la programación esperada. En cuanto a la ejecución financiera, este producto trae consigo un arraste de la baja ejecución de fondos efectuadas en el primer trimestre del año.</t>
  </si>
  <si>
    <t xml:space="preserve">Se Presupuestó la emisión de 150,000 licencias de conducir para segundo trimestre del año, y se alcanzó un total de 187,256, lo que arroja un 124.84%. </t>
  </si>
  <si>
    <t>Se realizaron las inspecciones visuales a 1,506 unidades ya que tuvimos algunos inconvenientes en la planificación, la ejecución financiera fue debido a que el trimestre pasado no se pudo completar esta.</t>
  </si>
  <si>
    <t>6920-Ciudadanos reciben campañas educativas de seguridad vial</t>
  </si>
  <si>
    <t>6923-Población recibe cursos y talleres de educación y formación vial</t>
  </si>
  <si>
    <t>La ejecución financiera de las capacitaciones pudo optimizarse debido al cambio de modalidad en un número significativo de las formaciones impartidas</t>
  </si>
  <si>
    <t>La ejecución física, los talleres y formaciones contaron con un apoyo extraordinario, superando la meta de ciudadanos esperados.</t>
  </si>
  <si>
    <t>Fueron diseñados los corredores integrados al sistema de transporte público con una ejecución mayor que lo estipulado porque esos levantamientos fueron realizados en el año 2022 y en este trimestre se procedió a realizar los análisis de todos los datos que teníamos y realizamos toda la ejecución del año en este trimestre. En la parte financiera no tuvimos gastos porque no se han implementado.</t>
  </si>
  <si>
    <t xml:space="preserve">Fueron diseñados los corredores integrados al sistema de transporte público con una ejecución mayor que lo estipulado porque esos levantamientos fueron realizados en el año 2022 y en este trimestre se procedió a realizar los análisis de todos los datos que teníamos y realizamos toda la ejecución del año en este trimestre. </t>
  </si>
  <si>
    <t xml:space="preserve">Tres alcaldías recibieron asistencias técnicas de las 4 estimadas para este trimestre, la falta de coordinación con una cuarta alcaldía no nos permitió lograr el cumplimiento al 100% de lo planificado. </t>
  </si>
  <si>
    <t>Los costos operativos de estas asistencias se elevaron por encima de lo esperado, presentando así una desviasión negativa en el cumplimiento de la meta de este producto.</t>
  </si>
  <si>
    <t>La demanda de planes de movilidad por parte de las alcaldías y la oportuna respuesta de la dirección de movilidad, permitieron el cumplimiento por encima de los establecido en la programación física.</t>
  </si>
  <si>
    <t xml:space="preserve"> Estas asistencias no requirieron de ejecución financiera para el cumplimiento de este objetivo.</t>
  </si>
  <si>
    <t>Se otorgaron mas licencias de operación de la programadas.</t>
  </si>
  <si>
    <t>Se Programo 5,000 inspecciones técnica, y se realizaron un total de 1,506 lo que arroja un 30.12%. No obtuvimos los logros deseados.</t>
  </si>
  <si>
    <t>6921-Personas reciben eventos promocionales de la seguridad vial</t>
  </si>
  <si>
    <t>Los conductores, pasajeros y peatones desbordaron la demanda estimada para el trimestre, lo que a su ves elevó la ejecución financiera del producto.</t>
  </si>
  <si>
    <t xml:space="preserve">Debido a todas las capacitaciones impartidas nuestra ejecución financiera aumento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</si>
</sst>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dd/mm/yyyy;@"/>
    <numFmt numFmtId="165" formatCode="[$-10409]#,##0;\-#,##0"/>
    <numFmt numFmtId="166" formatCode="[$-10409]#,##0.00;\-#,##0.00"/>
    <numFmt numFmtId="167" formatCode="[$-10409]0.00%"/>
    <numFmt numFmtId="168" formatCode="#,##0.00_ ;\-#,##0.00\ "/>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b/>
      <i/>
      <sz val="11"/>
      <color theme="1"/>
      <name val="Calibri"/>
      <family val="2"/>
      <scheme val="minor"/>
    </font>
    <font>
      <sz val="11"/>
      <color rgb="FFFF0000"/>
      <name val="Calibri"/>
      <family val="2"/>
      <scheme val="minor"/>
    </font>
    <font>
      <sz val="11"/>
      <color rgb="FFFF0000"/>
      <name val="Calibri"/>
      <family val="2"/>
    </font>
    <font>
      <b/>
      <sz val="11"/>
      <name val="Calibri"/>
      <family val="2"/>
      <scheme val="minor"/>
    </font>
    <font>
      <i/>
      <sz val="11"/>
      <name val="Calibri"/>
      <family val="2"/>
      <scheme val="minor"/>
    </font>
    <font>
      <sz val="11"/>
      <name val="Calibri"/>
      <family val="2"/>
      <scheme val="minor"/>
    </font>
    <font>
      <sz val="11"/>
      <color theme="1"/>
      <name val="Calibri"/>
      <family val="2"/>
    </font>
    <font>
      <sz val="9"/>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2">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165" fontId="17" fillId="0" borderId="28" xfId="0" applyNumberFormat="1" applyFont="1" applyBorder="1" applyAlignment="1" applyProtection="1">
      <alignment horizontal="center" vertical="center" wrapText="1" readingOrder="1"/>
      <protection locked="0"/>
    </xf>
    <xf numFmtId="168" fontId="17" fillId="0" borderId="28" xfId="0" applyNumberFormat="1" applyFont="1" applyBorder="1" applyAlignment="1" applyProtection="1">
      <alignment horizontal="center" vertical="center" wrapText="1" readingOrder="1"/>
      <protection locked="0"/>
    </xf>
    <xf numFmtId="10" fontId="11" fillId="0" borderId="0" xfId="0" applyNumberFormat="1" applyFont="1" applyProtection="1">
      <protection locked="0"/>
    </xf>
    <xf numFmtId="10" fontId="0" fillId="0" borderId="0" xfId="0" applyNumberFormat="1"/>
    <xf numFmtId="0" fontId="25" fillId="0" borderId="0" xfId="0" applyFont="1" applyProtection="1">
      <protection locked="0"/>
    </xf>
    <xf numFmtId="0" fontId="24" fillId="0" borderId="0" xfId="0" applyFont="1"/>
    <xf numFmtId="10" fontId="25" fillId="0" borderId="0" xfId="0" applyNumberFormat="1" applyFont="1" applyProtection="1">
      <protection locked="0"/>
    </xf>
    <xf numFmtId="0" fontId="26" fillId="0" borderId="17" xfId="0" applyFont="1" applyBorder="1" applyAlignment="1" applyProtection="1">
      <alignment vertical="center" wrapText="1"/>
      <protection locked="0"/>
    </xf>
    <xf numFmtId="0" fontId="28" fillId="0" borderId="0" xfId="0" applyFont="1"/>
    <xf numFmtId="0" fontId="9" fillId="0" borderId="17" xfId="0" applyFont="1" applyBorder="1" applyAlignment="1" applyProtection="1">
      <alignment vertical="top" wrapText="1"/>
      <protection locked="0"/>
    </xf>
    <xf numFmtId="0" fontId="11" fillId="0" borderId="0" xfId="0" applyFont="1" applyAlignment="1" applyProtection="1">
      <alignment vertical="top"/>
      <protection locked="0"/>
    </xf>
    <xf numFmtId="0" fontId="0" fillId="0" borderId="0" xfId="0" applyAlignment="1">
      <alignment vertical="top"/>
    </xf>
    <xf numFmtId="168" fontId="17" fillId="0" borderId="28" xfId="0" applyNumberFormat="1" applyFont="1" applyBorder="1" applyAlignment="1" applyProtection="1">
      <alignment horizontal="center" vertical="center" wrapText="1"/>
      <protection locked="0"/>
    </xf>
    <xf numFmtId="166"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protection locked="0"/>
    </xf>
    <xf numFmtId="167" fontId="17" fillId="7" borderId="25" xfId="0" applyNumberFormat="1" applyFont="1" applyFill="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17" fillId="0" borderId="28" xfId="0" applyFont="1" applyBorder="1" applyAlignment="1" applyProtection="1">
      <alignment horizontal="center" vertical="center" wrapText="1"/>
      <protection locked="0"/>
    </xf>
    <xf numFmtId="0" fontId="11" fillId="0" borderId="0" xfId="0" applyFont="1" applyAlignment="1" applyProtection="1">
      <alignment horizontal="center" vertical="center"/>
      <protection locked="0"/>
    </xf>
    <xf numFmtId="10" fontId="0" fillId="0" borderId="0" xfId="0" applyNumberFormat="1" applyAlignment="1">
      <alignment horizontal="center" vertical="center"/>
    </xf>
    <xf numFmtId="0" fontId="0" fillId="0" borderId="0" xfId="0" applyAlignment="1">
      <alignment horizontal="center" vertical="center"/>
    </xf>
    <xf numFmtId="165" fontId="30" fillId="0" borderId="34" xfId="0" applyNumberFormat="1" applyFont="1" applyBorder="1" applyAlignment="1" applyProtection="1">
      <alignment horizontal="center" vertical="center" wrapText="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39" fontId="29" fillId="9" borderId="25" xfId="1" applyNumberFormat="1" applyFont="1" applyFill="1" applyBorder="1" applyAlignment="1" applyProtection="1">
      <alignment horizontal="center" vertical="center" wrapText="1" readingOrder="1"/>
      <protection locked="0"/>
    </xf>
    <xf numFmtId="39" fontId="29" fillId="9" borderId="38" xfId="1" applyNumberFormat="1" applyFont="1" applyFill="1" applyBorder="1" applyAlignment="1" applyProtection="1">
      <alignment horizontal="center" vertical="center" wrapText="1" readingOrder="1"/>
      <protection locked="0"/>
    </xf>
    <xf numFmtId="39" fontId="29" fillId="9" borderId="24" xfId="1" applyNumberFormat="1" applyFont="1" applyFill="1" applyBorder="1" applyAlignment="1" applyProtection="1">
      <alignment horizontal="center" vertical="center" wrapText="1" readingOrder="1"/>
      <protection locked="0"/>
    </xf>
    <xf numFmtId="10" fontId="29" fillId="9" borderId="28" xfId="2" applyNumberFormat="1" applyFont="1" applyFill="1" applyBorder="1" applyAlignment="1" applyProtection="1">
      <alignment horizontal="center" vertical="center" wrapText="1" readingOrder="1"/>
    </xf>
    <xf numFmtId="10" fontId="29" fillId="9" borderId="29" xfId="2" applyNumberFormat="1" applyFont="1" applyFill="1" applyBorder="1" applyAlignment="1" applyProtection="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22" fillId="0" borderId="22" xfId="0" applyFont="1" applyBorder="1" applyAlignment="1" applyProtection="1">
      <alignment horizontal="left" vertical="top" wrapText="1"/>
      <protection locked="0"/>
    </xf>
    <xf numFmtId="0" fontId="10" fillId="6" borderId="22" xfId="0" applyFont="1" applyFill="1" applyBorder="1" applyAlignment="1">
      <alignment horizontal="left" vertical="center" wrapText="1"/>
    </xf>
    <xf numFmtId="0" fontId="12" fillId="6" borderId="22" xfId="0" applyFont="1" applyFill="1" applyBorder="1" applyAlignment="1">
      <alignment horizontal="left" vertical="center" wrapText="1"/>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39" fontId="29" fillId="9" borderId="27" xfId="1" applyNumberFormat="1" applyFont="1" applyFill="1" applyBorder="1" applyAlignment="1" applyProtection="1">
      <alignment horizontal="center" vertical="center" wrapText="1" readingOrder="1"/>
      <protection locked="0"/>
    </xf>
    <xf numFmtId="39" fontId="29" fillId="9" borderId="28" xfId="1" applyNumberFormat="1" applyFont="1" applyFill="1" applyBorder="1" applyAlignment="1" applyProtection="1">
      <alignment horizontal="center" vertical="center" wrapText="1" readingOrder="1"/>
      <protection locked="0"/>
    </xf>
    <xf numFmtId="0" fontId="27" fillId="0" borderId="0" xfId="0" applyFont="1" applyAlignment="1" applyProtection="1">
      <alignment horizontal="left" vertical="center" wrapText="1"/>
      <protection locked="0"/>
    </xf>
    <xf numFmtId="0" fontId="27" fillId="0" borderId="18" xfId="0" applyFont="1" applyBorder="1" applyAlignment="1" applyProtection="1">
      <alignment horizontal="left" vertical="center" wrapText="1"/>
      <protection locked="0"/>
    </xf>
    <xf numFmtId="39" fontId="11" fillId="9" borderId="27" xfId="1" applyNumberFormat="1" applyFont="1" applyFill="1" applyBorder="1" applyAlignment="1" applyProtection="1">
      <alignment horizontal="center" vertical="center" wrapText="1" readingOrder="1"/>
      <protection locked="0"/>
    </xf>
    <xf numFmtId="39" fontId="11" fillId="9" borderId="28" xfId="1" applyNumberFormat="1" applyFont="1" applyFill="1" applyBorder="1" applyAlignment="1" applyProtection="1">
      <alignment horizontal="center" vertical="center" wrapText="1" readingOrder="1"/>
      <protection locked="0"/>
    </xf>
    <xf numFmtId="39" fontId="11" fillId="9" borderId="25" xfId="1" applyNumberFormat="1" applyFont="1" applyFill="1" applyBorder="1" applyAlignment="1" applyProtection="1">
      <alignment horizontal="center" vertical="center" wrapText="1" readingOrder="1"/>
      <protection locked="0"/>
    </xf>
    <xf numFmtId="39" fontId="11" fillId="9" borderId="38" xfId="1" applyNumberFormat="1" applyFont="1" applyFill="1" applyBorder="1" applyAlignment="1" applyProtection="1">
      <alignment horizontal="center" vertical="center" wrapText="1" readingOrder="1"/>
      <protection locked="0"/>
    </xf>
    <xf numFmtId="39" fontId="11" fillId="9" borderId="24" xfId="1" applyNumberFormat="1" applyFont="1" applyFill="1" applyBorder="1" applyAlignment="1" applyProtection="1">
      <alignment horizontal="center" vertical="center" wrapText="1" readingOrder="1"/>
      <protection locked="0"/>
    </xf>
    <xf numFmtId="10" fontId="11" fillId="9" borderId="28" xfId="2" applyNumberFormat="1" applyFont="1" applyFill="1" applyBorder="1" applyAlignment="1" applyProtection="1">
      <alignment horizontal="center" vertical="center" wrapText="1" readingOrder="1"/>
    </xf>
    <xf numFmtId="10" fontId="11" fillId="9" borderId="29" xfId="2" applyNumberFormat="1" applyFont="1" applyFill="1" applyBorder="1" applyAlignment="1" applyProtection="1">
      <alignment horizontal="center" vertical="center" wrapText="1" readingOrder="1"/>
    </xf>
    <xf numFmtId="0" fontId="22" fillId="0" borderId="0" xfId="0" applyFont="1" applyAlignment="1" applyProtection="1">
      <alignment horizontal="left" vertical="top" wrapText="1"/>
      <protection locked="0"/>
    </xf>
    <xf numFmtId="0" fontId="22" fillId="0" borderId="18" xfId="0" applyFont="1" applyBorder="1" applyAlignment="1" applyProtection="1">
      <alignment horizontal="left" vertical="top" wrapText="1"/>
      <protection locked="0"/>
    </xf>
    <xf numFmtId="3" fontId="22" fillId="0" borderId="0" xfId="0" applyNumberFormat="1" applyFont="1" applyAlignment="1" applyProtection="1">
      <alignment horizontal="left" vertical="center" wrapText="1"/>
      <protection locked="0"/>
    </xf>
    <xf numFmtId="0" fontId="0" fillId="0" borderId="36" xfId="0" applyBorder="1" applyAlignment="1">
      <alignment horizontal="center"/>
    </xf>
    <xf numFmtId="0" fontId="2" fillId="0" borderId="39" xfId="0" applyFont="1" applyBorder="1" applyAlignment="1">
      <alignment horizontal="center"/>
    </xf>
    <xf numFmtId="0" fontId="0" fillId="0" borderId="0" xfId="0" applyAlignment="1">
      <alignment horizontal="center" vertical="top" wrapText="1"/>
    </xf>
  </cellXfs>
  <cellStyles count="3">
    <cellStyle name="Millares" xfId="1" builtinId="3"/>
    <cellStyle name="Normal" xfId="0" builtinId="0"/>
    <cellStyle name="Porcentaje" xfId="2" builtinId="5"/>
  </cellStyles>
  <dxfs count="210">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id="{A30B84FB-D276-4D98-B266-076FBF338B51}"/>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84157A57-BA75-442E-836B-652D548FA297}"/>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7EF57868-7933-483D-9680-3F34E00BDFE4}"/>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39CF5E42-2DDD-4E1A-B7FF-A4DAA274909D}"/>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4EEB8DE6-1B9C-47DE-9F8E-941C5DE91F86}"/>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846934D7-4E5F-433E-B91E-0F244C25AD3F}"/>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id="{A16EE867-5AD5-4B55-A10B-3F3A0FC08187}"/>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id="{ABF233FB-80D8-4977-A822-418929C0987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EFB50193-9B18-4762-AB8D-BC7303555DA8}"/>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6CABD9FB-F12F-4EE9-BCF2-7968AA7CDBF9}"/>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63DC1EE4-9DA9-49AF-8422-1543A1D5AF5D}"/>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A96776E2-C589-49E2-BD06-D83A94ADD0BC}"/>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329F358C-3C1B-4956-933D-D5EC36EEA89D}"/>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D63DC3F3-E000-49A0-BA4B-1F692487DBD1}"/>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8.1.8\Planificacion%20y%20Desarollo\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6" name="Tabla17" displayName="Tabla17" ref="A28:J30" totalsRowShown="0" headerRowDxfId="209" dataDxfId="207" headerRowBorderDxfId="208" tableBorderDxfId="206" totalsRowBorderDxfId="205">
  <tableColumns count="10">
    <tableColumn id="1" name="Producto" dataDxfId="204"/>
    <tableColumn id="2" name="Indicador" dataDxfId="203"/>
    <tableColumn id="3" name="Física_x000a_(A)" dataDxfId="202"/>
    <tableColumn id="4" name="Financiera_x000a_(B)" dataDxfId="201"/>
    <tableColumn id="9" name="Física_x000a_(C)" dataDxfId="200"/>
    <tableColumn id="10" name="Financiera_x000a_(D)" dataDxfId="199"/>
    <tableColumn id="5" name="Física _x000a_(E)" dataDxfId="198"/>
    <tableColumn id="6" name="Financiera _x000a_ (F)" dataDxfId="197"/>
    <tableColumn id="7" name="Física _x000a_(%)_x000a_ G=E/C" dataDxfId="196">
      <calculatedColumnFormula>+Tabla17[[#This Row],[Física 
(E)]]/Tabla17[[#This Row],[Física
(C)]]</calculatedColumnFormula>
    </tableColumn>
    <tableColumn id="8" name="Financiero _x000a_(%) _x000a_H=F/D" dataDxfId="195">
      <calculatedColumnFormula>+Tabla17[[#This Row],[Financiera 
 (F)]]/Tabla17[[#This Row],[Financiera
(D)]]</calculatedColumnFormula>
    </tableColumn>
  </tableColumns>
  <tableStyleInfo name="Estilo de tabla 1" showFirstColumn="0" showLastColumn="0" showRowStripes="1" showColumnStripes="0"/>
</table>
</file>

<file path=xl/tables/table10.xml><?xml version="1.0" encoding="utf-8"?>
<table xmlns="http://schemas.openxmlformats.org/spreadsheetml/2006/main" id="12" name="Tabla1345910111213" displayName="Tabla1345910111213" ref="A28:J30" totalsRowShown="0" headerRowDxfId="74" dataDxfId="72" headerRowBorderDxfId="73" tableBorderDxfId="71" totalsRowBorderDxfId="70">
  <tableColumns count="10">
    <tableColumn id="1" name="Producto" dataDxfId="69"/>
    <tableColumn id="2" name="Indicador" dataDxfId="68"/>
    <tableColumn id="3" name="Física_x000a_(A)" dataDxfId="67"/>
    <tableColumn id="4" name="Financiera_x000a_(B)" dataDxfId="66"/>
    <tableColumn id="9" name="Física_x000a_(C)" dataDxfId="65"/>
    <tableColumn id="10" name="Financiera_x000a_(D)" dataDxfId="64"/>
    <tableColumn id="5" name="Física _x000a_(E)" dataDxfId="63"/>
    <tableColumn id="6" name="Financiera _x000a_ (F)" dataDxfId="62"/>
    <tableColumn id="7" name="Física _x000a_(%)_x000a_ G=E/C" dataDxfId="61">
      <calculatedColumnFormula>+Tabla1345910111213[[#This Row],[Física 
(E)]]/Tabla1345910111213[[#This Row],[Física
(C)]]</calculatedColumnFormula>
    </tableColumn>
    <tableColumn id="8" name="Financiero _x000a_(%) _x000a_H=F/D" dataDxfId="60">
      <calculatedColumnFormula>+Tabla1345910111213[[#This Row],[Financiera 
 (F)]]/Tabla1345910111213[[#This Row],[Financiera
(D)]]</calculatedColumnFormula>
    </tableColumn>
  </tableColumns>
  <tableStyleInfo name="Estilo de tabla 1" showFirstColumn="0" showLastColumn="0" showRowStripes="1" showColumnStripes="0"/>
</table>
</file>

<file path=xl/tables/table11.xml><?xml version="1.0" encoding="utf-8"?>
<table xmlns="http://schemas.openxmlformats.org/spreadsheetml/2006/main" id="14" name="Tabla13459101112131415" displayName="Tabla13459101112131415" ref="A28:J30" totalsRowShown="0" headerRowDxfId="59" dataDxfId="57" headerRowBorderDxfId="58" tableBorderDxfId="56" totalsRowBorderDxfId="55">
  <tableColumns count="10">
    <tableColumn id="1" name="Producto" dataDxfId="54"/>
    <tableColumn id="2" name="Indicador" dataDxfId="53"/>
    <tableColumn id="3" name="Física_x000a_(A)" dataDxfId="52"/>
    <tableColumn id="4" name="Financiera_x000a_(B)" dataDxfId="51"/>
    <tableColumn id="9" name="Física_x000a_(C)" dataDxfId="50"/>
    <tableColumn id="10" name="Financiera_x000a_(D)" dataDxfId="49"/>
    <tableColumn id="5" name="Física _x000a_(E)" dataDxfId="48"/>
    <tableColumn id="6" name="Financiera _x000a_ (F)" dataDxfId="47"/>
    <tableColumn id="7" name="Física _x000a_(%)_x000a_ G=E/C" dataDxfId="46">
      <calculatedColumnFormula>+Tabla13459101112131415[[#This Row],[Física 
(E)]]/Tabla13459101112131415[[#This Row],[Física
(C)]]</calculatedColumnFormula>
    </tableColumn>
    <tableColumn id="8" name="Financiero _x000a_(%) _x000a_H=F/D" dataDxfId="45">
      <calculatedColumnFormula>+Tabla13459101112131415[[#This Row],[Financiera 
 (F)]]/Tabla13459101112131415[[#This Row],[Financiera
(D)]]</calculatedColumnFormula>
    </tableColumn>
  </tableColumns>
  <tableStyleInfo name="Estilo de tabla 1" showFirstColumn="0" showLastColumn="0" showRowStripes="1" showColumnStripes="0"/>
</table>
</file>

<file path=xl/tables/table12.xml><?xml version="1.0" encoding="utf-8"?>
<table xmlns="http://schemas.openxmlformats.org/spreadsheetml/2006/main" id="15" name="Tabla1345910111213141516" displayName="Tabla1345910111213141516" ref="A28:J30"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tableColumn id="6" name="Financiera _x000a_ (F)" dataDxfId="32"/>
    <tableColumn id="7" name="Física _x000a_(%)_x000a_ G=E/C" dataDxfId="31">
      <calculatedColumnFormula>+Tabla1345910111213141516[[#This Row],[Física 
(E)]]/Tabla1345910111213141516[[#This Row],[Física
(C)]]</calculatedColumnFormula>
    </tableColumn>
    <tableColumn id="8" name="Financiero _x000a_(%) _x000a_H=F/D" dataDxfId="30">
      <calculatedColumnFormula>+Tabla1345910111213141516[[#This Row],[Financiera 
 (F)]]/Tabla1345910111213141516[[#This Row],[Financiera
(D)]]</calculatedColumnFormula>
    </tableColumn>
  </tableColumns>
  <tableStyleInfo name="Estilo de tabla 1" showFirstColumn="0" showLastColumn="0" showRowStripes="1" showColumnStripes="0"/>
</table>
</file>

<file path=xl/tables/table13.xml><?xml version="1.0" encoding="utf-8"?>
<table xmlns="http://schemas.openxmlformats.org/spreadsheetml/2006/main" id="16" name="Tabla134591011121314151617" displayName="Tabla134591011121314151617" ref="A28:J30"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calculatedColumnFormula>+Tabla134591011121314151617[[#This Row],[Física 
(E)]]/Tabla134591011121314151617[[#This Row],[Física
(C)]]</calculatedColumnFormula>
    </tableColumn>
    <tableColumn id="8" name="Financiero _x000a_(%) _x000a_H=F/D" dataDxfId="15">
      <calculatedColumnFormula>+Tabla134591011121314151617[[#This Row],[Financiera 
 (F)]]/Tabla134591011121314151617[[#This Row],[Financiera
(D)]]</calculatedColumnFormula>
    </tableColumn>
  </tableColumns>
  <tableStyleInfo name="Estilo de tabla 1" showFirstColumn="0" showLastColumn="0" showRowStripes="1" showColumnStripes="0"/>
</table>
</file>

<file path=xl/tables/table14.xml><?xml version="1.0" encoding="utf-8"?>
<table xmlns="http://schemas.openxmlformats.org/spreadsheetml/2006/main" id="17" name="Tabla13459101112131415161718" displayName="Tabla13459101112131415161718"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+Tabla13459101112131415161718[[#This Row],[Física 
(E)]]/Tabla13459101112131415161718[[#This Row],[Física
(C)]]</calculatedColumnFormula>
    </tableColumn>
    <tableColumn id="8" name="Financiero _x000a_(%) _x000a_H=F/D" dataDxfId="0">
      <calculatedColumnFormula>+Tabla13459101112131415161718[[#This Row],[Financiera 
 (F)]]/Tabla13459101112131415161718[[#This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5" name="Tabla176" displayName="Tabla176" ref="A28:J30" totalsRowShown="0" headerRowDxfId="194" dataDxfId="192" headerRowBorderDxfId="193" tableBorderDxfId="191" totalsRowBorderDxfId="190">
  <tableColumns count="10">
    <tableColumn id="1" name="Producto" dataDxfId="189"/>
    <tableColumn id="2" name="Indicador" dataDxfId="188"/>
    <tableColumn id="3" name="Física_x000a_(A)" dataDxfId="187"/>
    <tableColumn id="4" name="Financiera_x000a_(B)" dataDxfId="186"/>
    <tableColumn id="9" name="Física_x000a_(C)" dataDxfId="185"/>
    <tableColumn id="10" name="Financiera_x000a_(D)" dataDxfId="184"/>
    <tableColumn id="5" name="Física _x000a_(E)" dataDxfId="183"/>
    <tableColumn id="6" name="Financiera _x000a_ (F)" dataDxfId="182"/>
    <tableColumn id="7" name="Física _x000a_(%)_x000a_ G=E/C" dataDxfId="181">
      <calculatedColumnFormula>+Tabla176[[#This Row],[Física 
(E)]]/Tabla176[[#This Row],[Física
(C)]]</calculatedColumnFormula>
    </tableColumn>
    <tableColumn id="8" name="Financiero _x000a_(%) _x000a_H=F/D" dataDxfId="180">
      <calculatedColumnFormula>Tabla176[[#This Row],[Financiera 
 (F)]]/Tabla176[[#This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7" name="Tabla18" displayName="Tabla18" ref="A28:J30" totalsRowShown="0" headerRowDxfId="179" dataDxfId="177" headerRowBorderDxfId="178" tableBorderDxfId="176" totalsRowBorderDxfId="175">
  <tableColumns count="10">
    <tableColumn id="1" name="Producto" dataDxfId="174"/>
    <tableColumn id="2" name="Indicador" dataDxfId="173"/>
    <tableColumn id="3" name="Física_x000a_(A)" dataDxfId="172"/>
    <tableColumn id="4" name="Financiera_x000a_(B)" dataDxfId="171"/>
    <tableColumn id="9" name="Física_x000a_(C)" dataDxfId="170"/>
    <tableColumn id="10" name="Financiera_x000a_(D)" dataDxfId="169"/>
    <tableColumn id="5" name="Física _x000a_(E)" dataDxfId="168"/>
    <tableColumn id="6" name="Financiera _x000a_ (F)" dataDxfId="167"/>
    <tableColumn id="7" name="Física _x000a_(%)_x000a_ G=E/C" dataDxfId="166">
      <calculatedColumnFormula>IF(G29&gt;0,G29/C29,0)</calculatedColumnFormula>
    </tableColumn>
    <tableColumn id="8" name="Financiero _x000a_(%) _x000a_H=F/D" dataDxfId="165">
      <calculatedColumnFormula>IF(#REF!&gt;0,#REF!/D29,0)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13" name="Tabla134591011121314" displayName="Tabla134591011121314" ref="A28:J30" totalsRowShown="0" headerRowDxfId="164" dataDxfId="162" headerRowBorderDxfId="163" tableBorderDxfId="161" totalsRowBorderDxfId="160">
  <tableColumns count="10">
    <tableColumn id="1" name="Producto" dataDxfId="159"/>
    <tableColumn id="2" name="Indicador" dataDxfId="158"/>
    <tableColumn id="3" name="Física_x000a_(A)" dataDxfId="157"/>
    <tableColumn id="4" name="Financiera_x000a_(B)" dataDxfId="156"/>
    <tableColumn id="9" name="Física_x000a_(C)" dataDxfId="155"/>
    <tableColumn id="10" name="Financiera_x000a_(D)" dataDxfId="154"/>
    <tableColumn id="5" name="Física _x000a_(E)" dataDxfId="153"/>
    <tableColumn id="6" name="Financiera _x000a_ (F)" dataDxfId="152"/>
    <tableColumn id="7" name="Física _x000a_(%)_x000a_ G=E/C" dataDxfId="151">
      <calculatedColumnFormula>+Tabla134591011121314[[#This Row],[Física 
(E)]]/Tabla134591011121314[[#This Row],[Física
(C)]]</calculatedColumnFormula>
    </tableColumn>
    <tableColumn id="8" name="Financiero _x000a_(%) _x000a_H=F/D" dataDxfId="150">
      <calculatedColumnFormula>+Tabla134591011121314[[#This Row],[Financiera 
 (F)]]/Tabla134591011121314[[#This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4" name="Tabla1345" displayName="Tabla1345" ref="A28:J30" totalsRowShown="0" headerRowDxfId="149" dataDxfId="147" headerRowBorderDxfId="148" tableBorderDxfId="146" totalsRowBorderDxfId="145">
  <tableColumns count="10">
    <tableColumn id="1" name="Producto" dataDxfId="144"/>
    <tableColumn id="2" name="Indicador" dataDxfId="143"/>
    <tableColumn id="3" name="Física_x000a_(A)" dataDxfId="142"/>
    <tableColumn id="4" name="Financiera_x000a_(B)" dataDxfId="141"/>
    <tableColumn id="9" name="Física_x000a_(C)" dataDxfId="140"/>
    <tableColumn id="10" name="Financiera_x000a_(D)" dataDxfId="139"/>
    <tableColumn id="5" name="Física _x000a_(E)" dataDxfId="138"/>
    <tableColumn id="6" name="Financiera _x000a_ (F)" dataDxfId="137"/>
    <tableColumn id="7" name="Física _x000a_(%)_x000a_ G=E/C" dataDxfId="136">
      <calculatedColumnFormula>+Tabla1345[[#This Row],[Física 
(E)]]/Tabla1345[[#This Row],[Física
(C)]]</calculatedColumnFormula>
    </tableColumn>
    <tableColumn id="8" name="Financiero _x000a_(%) _x000a_H=F/D" dataDxfId="135">
      <calculatedColumnFormula>+Tabla1345[[#This Row],[Financiera 
 (F)]]/Tabla1345[[#This Row],[Financiera
(D)]]</calculatedColumnFormula>
    </tableColumn>
  </tableColumns>
  <tableStyleInfo name="Estilo de tabla 1" showFirstColumn="0" showLastColumn="0" showRowStripes="1" showColumnStripes="0"/>
</table>
</file>

<file path=xl/tables/table6.xml><?xml version="1.0" encoding="utf-8"?>
<table xmlns="http://schemas.openxmlformats.org/spreadsheetml/2006/main" id="8" name="Tabla13459" displayName="Tabla13459" ref="A28:J30" totalsRowShown="0" headerRowDxfId="134" dataDxfId="132" headerRowBorderDxfId="133" tableBorderDxfId="131" totalsRowBorderDxfId="130">
  <tableColumns count="10">
    <tableColumn id="1" name="Producto" dataDxfId="129"/>
    <tableColumn id="2" name="Indicador" dataDxfId="128"/>
    <tableColumn id="3" name="Física_x000a_(A)" dataDxfId="127"/>
    <tableColumn id="4" name="Financiera_x000a_(B)" dataDxfId="126"/>
    <tableColumn id="9" name="Física_x000a_(C)" dataDxfId="125"/>
    <tableColumn id="10" name="Financiera_x000a_(D)" dataDxfId="124"/>
    <tableColumn id="5" name="Física _x000a_(E)" dataDxfId="123"/>
    <tableColumn id="6" name="Financiera _x000a_ (F)" dataDxfId="122"/>
    <tableColumn id="7" name="Física _x000a_(%)_x000a_ G=E/C" dataDxfId="121">
      <calculatedColumnFormula>+Tabla13459[[#This Row],[Física 
(E)]]/Tabla13459[[#This Row],[Física
(C)]]</calculatedColumnFormula>
    </tableColumn>
    <tableColumn id="8" name="Financiero _x000a_(%) _x000a_H=F/D" dataDxfId="120">
      <calculatedColumnFormula>+Tabla13459[[#This Row],[Financiera 
 (F)]]/Tabla13459[[#This Row],[Financiera
(D)]]</calculatedColumnFormula>
    </tableColumn>
  </tableColumns>
  <tableStyleInfo name="Estilo de tabla 1" showFirstColumn="0" showLastColumn="0" showRowStripes="1" showColumnStripes="0"/>
</table>
</file>

<file path=xl/tables/table7.xml><?xml version="1.0" encoding="utf-8"?>
<table xmlns="http://schemas.openxmlformats.org/spreadsheetml/2006/main" id="9" name="Tabla1345910" displayName="Tabla1345910" ref="A28:J30" totalsRowShown="0" headerRowDxfId="119" dataDxfId="117" headerRowBorderDxfId="118" tableBorderDxfId="116" totalsRowBorderDxfId="115">
  <tableColumns count="10">
    <tableColumn id="1" name="Producto" dataDxfId="114"/>
    <tableColumn id="2" name="Indicador" dataDxfId="113"/>
    <tableColumn id="3" name="Física_x000a_(A)" dataDxfId="112"/>
    <tableColumn id="4" name="Financiera_x000a_(B)" dataDxfId="111"/>
    <tableColumn id="9" name="Física_x000a_(C)" dataDxfId="110"/>
    <tableColumn id="10" name="Financiera_x000a_(D)" dataDxfId="109"/>
    <tableColumn id="5" name="Física _x000a_(E)" dataDxfId="108"/>
    <tableColumn id="6" name="Financiera _x000a_ (F)" dataDxfId="107"/>
    <tableColumn id="7" name="Física _x000a_(%)_x000a_ G=E/C" dataDxfId="106">
      <calculatedColumnFormula>+Tabla1345910[[#This Row],[Física 
(E)]]/Tabla1345910[[#This Row],[Física
(C)]]</calculatedColumnFormula>
    </tableColumn>
    <tableColumn id="8" name="Financiero _x000a_(%) _x000a_H=F/D" dataDxfId="105">
      <calculatedColumnFormula>+Tabla1345910[[#This Row],[Financiera 
 (F)]]/Tabla1345910[[#This Row],[Financiera
(D)]]</calculatedColumnFormula>
    </tableColumn>
  </tableColumns>
  <tableStyleInfo name="Estilo de tabla 1" showFirstColumn="0" showLastColumn="0" showRowStripes="1" showColumnStripes="0"/>
</table>
</file>

<file path=xl/tables/table8.xml><?xml version="1.0" encoding="utf-8"?>
<table xmlns="http://schemas.openxmlformats.org/spreadsheetml/2006/main" id="10" name="Tabla134591011" displayName="Tabla134591011" ref="A28:J30" totalsRowShown="0" headerRowDxfId="104" dataDxfId="102" headerRowBorderDxfId="103" tableBorderDxfId="101" totalsRowBorderDxfId="100">
  <tableColumns count="10">
    <tableColumn id="1" name="Producto" dataDxfId="99"/>
    <tableColumn id="2" name="Indicador" dataDxfId="98"/>
    <tableColumn id="3" name="Física_x000a_(A)" dataDxfId="97"/>
    <tableColumn id="4" name="Financiera_x000a_(B)" dataDxfId="96"/>
    <tableColumn id="9" name="Física_x000a_(C)" dataDxfId="95"/>
    <tableColumn id="10" name="Financiera_x000a_(D)" dataDxfId="94"/>
    <tableColumn id="5" name="Física _x000a_(E)" dataDxfId="93"/>
    <tableColumn id="6" name="Financiera _x000a_ (F)" dataDxfId="92"/>
    <tableColumn id="7" name="Física _x000a_(%)_x000a_ G=E/C" dataDxfId="91">
      <calculatedColumnFormula>+Tabla134591011[[#This Row],[Física 
(E)]]/Tabla134591011[[#This Row],[Física
(C)]]</calculatedColumnFormula>
    </tableColumn>
    <tableColumn id="8" name="Financiero _x000a_(%) _x000a_H=F/D" dataDxfId="90">
      <calculatedColumnFormula>+Tabla134591011[[#This Row],[Financiera 
 (F)]]/Tabla134591011[[#This Row],[Financiera
(D)]]</calculatedColumnFormula>
    </tableColumn>
  </tableColumns>
  <tableStyleInfo name="Estilo de tabla 1" showFirstColumn="0" showLastColumn="0" showRowStripes="1" showColumnStripes="0"/>
</table>
</file>

<file path=xl/tables/table9.xml><?xml version="1.0" encoding="utf-8"?>
<table xmlns="http://schemas.openxmlformats.org/spreadsheetml/2006/main" id="11" name="Tabla13459101112" displayName="Tabla13459101112" ref="A28:J30" totalsRowShown="0" headerRowDxfId="89" dataDxfId="87" headerRowBorderDxfId="88" tableBorderDxfId="86" totalsRowBorderDxfId="85">
  <tableColumns count="10">
    <tableColumn id="1" name="Producto" dataDxfId="84"/>
    <tableColumn id="2" name="Indicador" dataDxfId="83"/>
    <tableColumn id="3" name="Física_x000a_(A)" dataDxfId="82"/>
    <tableColumn id="4" name="Financiera_x000a_(B)" dataDxfId="81"/>
    <tableColumn id="9" name="Física_x000a_(C)" dataDxfId="80"/>
    <tableColumn id="10" name="Financiera_x000a_(D)" dataDxfId="79"/>
    <tableColumn id="5" name="Física _x000a_(E)" dataDxfId="78"/>
    <tableColumn id="6" name="Financiera _x000a_ (F)" dataDxfId="77"/>
    <tableColumn id="7" name="Física _x000a_(%)_x000a_ G=E/C" dataDxfId="76">
      <calculatedColumnFormula>+Tabla13459101112[[#This Row],[Física 
(E)]]/Tabla13459101112[[#This Row],[Física
(C)]]</calculatedColumnFormula>
    </tableColumn>
    <tableColumn id="8" name="Financiero _x000a_(%) _x000a_H=F/D" dataDxfId="75">
      <calculatedColumnFormula>+Tabla13459101112[[#This Row],[Financiera 
 (F)]]/Tabla13459101112[[#This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41"/>
  <sheetViews>
    <sheetView tabSelected="1" zoomScale="115" zoomScaleNormal="115" zoomScaleSheetLayoutView="130" zoomScalePageLayoutView="85" workbookViewId="0">
      <selection activeCell="H29" sqref="H29"/>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30" customHeight="1"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31.5" customHeight="1" x14ac:dyDescent="0.25">
      <c r="A11" s="4" t="s">
        <v>7</v>
      </c>
      <c r="B11" s="83" t="s">
        <v>59</v>
      </c>
      <c r="C11" s="83"/>
      <c r="D11" s="83"/>
      <c r="E11" s="83"/>
      <c r="F11" s="83"/>
      <c r="G11" s="83"/>
      <c r="H11" s="83"/>
      <c r="I11" s="83"/>
      <c r="J11" s="83"/>
    </row>
    <row r="12" spans="1:11" ht="41.25" customHeight="1" x14ac:dyDescent="0.25">
      <c r="A12" s="4" t="s">
        <v>8</v>
      </c>
      <c r="B12" s="83" t="s">
        <v>50</v>
      </c>
      <c r="C12" s="83"/>
      <c r="D12" s="83"/>
      <c r="E12" s="83"/>
      <c r="F12" s="83"/>
      <c r="G12" s="83"/>
      <c r="H12" s="83"/>
      <c r="I12" s="83"/>
      <c r="J12" s="83"/>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31.5" customHeight="1" x14ac:dyDescent="0.25">
      <c r="A16" s="4" t="s">
        <v>12</v>
      </c>
      <c r="B16" s="8" t="s">
        <v>103</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1" ht="15.75" x14ac:dyDescent="0.25">
      <c r="A17" s="67" t="s">
        <v>13</v>
      </c>
      <c r="B17" s="68"/>
      <c r="C17" s="68"/>
      <c r="D17" s="68"/>
      <c r="E17" s="68"/>
      <c r="F17" s="68"/>
      <c r="G17" s="68"/>
      <c r="H17" s="68"/>
      <c r="I17" s="68"/>
      <c r="J17" s="69"/>
    </row>
    <row r="18" spans="1:11" ht="29.25" customHeight="1" x14ac:dyDescent="0.25">
      <c r="A18" s="4" t="s">
        <v>14</v>
      </c>
      <c r="B18" s="65" t="s">
        <v>95</v>
      </c>
      <c r="C18" s="65"/>
      <c r="D18" s="65"/>
      <c r="E18" s="65"/>
      <c r="F18" s="65"/>
      <c r="G18" s="65"/>
      <c r="H18" s="65"/>
      <c r="I18" s="65"/>
      <c r="J18" s="66"/>
    </row>
    <row r="19" spans="1:11" ht="54" customHeight="1" x14ac:dyDescent="0.25">
      <c r="A19" s="9" t="s">
        <v>15</v>
      </c>
      <c r="B19" s="65" t="s">
        <v>58</v>
      </c>
      <c r="C19" s="65"/>
      <c r="D19" s="65"/>
      <c r="E19" s="65"/>
      <c r="F19" s="65"/>
      <c r="G19" s="65"/>
      <c r="H19" s="65"/>
      <c r="I19" s="65"/>
      <c r="J19" s="66"/>
    </row>
    <row r="20" spans="1:11" ht="34.5" customHeight="1" x14ac:dyDescent="0.25">
      <c r="A20" s="9" t="s">
        <v>16</v>
      </c>
      <c r="B20" s="65" t="s">
        <v>64</v>
      </c>
      <c r="C20" s="65"/>
      <c r="D20" s="65"/>
      <c r="E20" s="65"/>
      <c r="F20" s="65"/>
      <c r="G20" s="65"/>
      <c r="H20" s="65"/>
      <c r="I20" s="65"/>
      <c r="J20" s="66"/>
    </row>
    <row r="21" spans="1:11" ht="35.25" customHeight="1" x14ac:dyDescent="0.25">
      <c r="A21" s="9" t="s">
        <v>37</v>
      </c>
      <c r="B21" s="65"/>
      <c r="C21" s="65"/>
      <c r="D21" s="65"/>
      <c r="E21" s="65"/>
      <c r="F21" s="65"/>
      <c r="G21" s="65"/>
      <c r="H21" s="65"/>
      <c r="I21" s="65"/>
      <c r="J21" s="66"/>
      <c r="K21" s="1"/>
    </row>
    <row r="22" spans="1:11" ht="15.75" x14ac:dyDescent="0.25">
      <c r="A22" s="67" t="s">
        <v>17</v>
      </c>
      <c r="B22" s="68"/>
      <c r="C22" s="68"/>
      <c r="D22" s="68"/>
      <c r="E22" s="68"/>
      <c r="F22" s="68"/>
      <c r="G22" s="68"/>
      <c r="H22" s="68"/>
      <c r="I22" s="68"/>
      <c r="J22" s="69"/>
    </row>
    <row r="23" spans="1:11" ht="15.75" x14ac:dyDescent="0.25">
      <c r="A23" s="62" t="s">
        <v>18</v>
      </c>
      <c r="B23" s="63"/>
      <c r="C23" s="63"/>
      <c r="D23" s="63"/>
      <c r="E23" s="63"/>
      <c r="F23" s="63"/>
      <c r="G23" s="63"/>
      <c r="H23" s="63"/>
      <c r="I23" s="63"/>
      <c r="J23" s="64"/>
      <c r="K23" s="1"/>
    </row>
    <row r="24" spans="1:11" ht="15" customHeight="1" x14ac:dyDescent="0.25">
      <c r="A24" s="70" t="s">
        <v>19</v>
      </c>
      <c r="B24" s="71"/>
      <c r="C24" s="72" t="s">
        <v>20</v>
      </c>
      <c r="D24" s="73"/>
      <c r="E24" s="73"/>
      <c r="F24" s="73" t="s">
        <v>21</v>
      </c>
      <c r="G24" s="73"/>
      <c r="H24" s="71"/>
      <c r="I24" s="72" t="s">
        <v>22</v>
      </c>
      <c r="J24" s="74"/>
    </row>
    <row r="25" spans="1:11" s="38" customFormat="1" x14ac:dyDescent="0.25">
      <c r="A25" s="75">
        <v>500000</v>
      </c>
      <c r="B25" s="76"/>
      <c r="C25" s="75">
        <v>500000</v>
      </c>
      <c r="D25" s="76"/>
      <c r="E25" s="77"/>
      <c r="F25" s="75">
        <v>493345</v>
      </c>
      <c r="G25" s="76"/>
      <c r="H25" s="77"/>
      <c r="I25" s="78">
        <f>+F25/C25</f>
        <v>0.98668999999999996</v>
      </c>
      <c r="J25" s="79"/>
      <c r="K25" s="37"/>
    </row>
    <row r="26" spans="1:11" ht="15.75" x14ac:dyDescent="0.25">
      <c r="A26" s="62" t="s">
        <v>23</v>
      </c>
      <c r="B26" s="63"/>
      <c r="C26" s="63"/>
      <c r="D26" s="63"/>
      <c r="E26" s="63"/>
      <c r="F26" s="63"/>
      <c r="G26" s="63"/>
      <c r="H26" s="63"/>
      <c r="I26" s="63"/>
      <c r="J26" s="64"/>
      <c r="K26" s="1"/>
    </row>
    <row r="27" spans="1:11" x14ac:dyDescent="0.25">
      <c r="A27" s="5"/>
      <c r="B27"/>
      <c r="C27" s="80" t="s">
        <v>48</v>
      </c>
      <c r="D27" s="81"/>
      <c r="E27" s="80" t="s">
        <v>108</v>
      </c>
      <c r="F27" s="81"/>
      <c r="G27" s="80" t="s">
        <v>109</v>
      </c>
      <c r="H27" s="80"/>
      <c r="I27" s="80" t="s">
        <v>24</v>
      </c>
      <c r="J27" s="82"/>
    </row>
    <row r="28" spans="1:11" ht="38.25" x14ac:dyDescent="0.25">
      <c r="A28" s="10" t="s">
        <v>25</v>
      </c>
      <c r="B28" s="11" t="s">
        <v>26</v>
      </c>
      <c r="C28" s="11" t="s">
        <v>38</v>
      </c>
      <c r="D28" s="11" t="s">
        <v>39</v>
      </c>
      <c r="E28" s="11" t="s">
        <v>42</v>
      </c>
      <c r="F28" s="11" t="s">
        <v>43</v>
      </c>
      <c r="G28" s="11" t="s">
        <v>44</v>
      </c>
      <c r="H28" s="11" t="s">
        <v>45</v>
      </c>
      <c r="I28" s="11" t="s">
        <v>46</v>
      </c>
      <c r="J28" s="12" t="s">
        <v>47</v>
      </c>
    </row>
    <row r="29" spans="1:11" ht="61.5" customHeight="1" x14ac:dyDescent="0.25">
      <c r="A29" s="13" t="s">
        <v>107</v>
      </c>
      <c r="B29" s="14" t="s">
        <v>61</v>
      </c>
      <c r="C29" s="33">
        <v>100</v>
      </c>
      <c r="D29" s="15">
        <v>500000</v>
      </c>
      <c r="E29" s="15">
        <v>30</v>
      </c>
      <c r="F29" s="15">
        <v>125000</v>
      </c>
      <c r="G29" s="16">
        <v>58</v>
      </c>
      <c r="H29" s="15">
        <v>30030</v>
      </c>
      <c r="I29" s="17">
        <f>+Tabla17[[#This Row],[Física 
(E)]]/Tabla17[[#This Row],[Física
(C)]]</f>
        <v>1.9333333333333333</v>
      </c>
      <c r="J29" s="18">
        <f>+Tabla17[[#This Row],[Financiera 
 (F)]]/Tabla17[[#This Row],[Financiera
(D)]]</f>
        <v>0.24024000000000001</v>
      </c>
    </row>
    <row r="30" spans="1:11" x14ac:dyDescent="0.25">
      <c r="A30" s="19"/>
      <c r="B30" s="20"/>
      <c r="C30" s="21"/>
      <c r="D30" s="22"/>
      <c r="E30" s="22"/>
      <c r="F30" s="22"/>
      <c r="G30" s="23"/>
      <c r="H30" s="22"/>
      <c r="I30" s="17" t="e">
        <f>+Tabla17[[#This Row],[Física 
(E)]]/Tabla17[[#This Row],[Física
(C)]]</f>
        <v>#DIV/0!</v>
      </c>
      <c r="J30" s="18" t="e">
        <f>+Tabla17[[#This Row],[Financiera 
 (F)]]/Tabla17[[#This Row],[Financiera
(D)]]</f>
        <v>#DIV/0!</v>
      </c>
    </row>
    <row r="31" spans="1:11" ht="15.75" x14ac:dyDescent="0.25">
      <c r="A31" s="67" t="s">
        <v>27</v>
      </c>
      <c r="B31" s="68"/>
      <c r="C31" s="68"/>
      <c r="D31" s="68"/>
      <c r="E31" s="68"/>
      <c r="F31" s="68"/>
      <c r="G31" s="68"/>
      <c r="H31" s="68"/>
      <c r="I31" s="68"/>
      <c r="J31" s="69"/>
    </row>
    <row r="32" spans="1:11" ht="15.75" x14ac:dyDescent="0.25">
      <c r="A32" s="62" t="s">
        <v>28</v>
      </c>
      <c r="B32" s="63"/>
      <c r="C32" s="63"/>
      <c r="D32" s="63"/>
      <c r="E32" s="63"/>
      <c r="F32" s="63"/>
      <c r="G32" s="63"/>
      <c r="H32" s="63"/>
      <c r="I32" s="63"/>
      <c r="J32" s="64"/>
      <c r="K32" s="1"/>
    </row>
    <row r="33" spans="1:11" x14ac:dyDescent="0.25">
      <c r="A33" s="24" t="s">
        <v>29</v>
      </c>
      <c r="B33" s="65" t="s">
        <v>62</v>
      </c>
      <c r="C33" s="65"/>
      <c r="D33" s="65"/>
      <c r="E33" s="65"/>
      <c r="F33" s="65"/>
      <c r="G33" s="65"/>
      <c r="H33" s="65"/>
      <c r="I33" s="65"/>
      <c r="J33" s="66"/>
    </row>
    <row r="34" spans="1:11" ht="30" x14ac:dyDescent="0.25">
      <c r="A34" s="24" t="s">
        <v>30</v>
      </c>
      <c r="B34" s="65" t="s">
        <v>63</v>
      </c>
      <c r="C34" s="65"/>
      <c r="D34" s="65"/>
      <c r="E34" s="65"/>
      <c r="F34" s="65"/>
      <c r="G34" s="65"/>
      <c r="H34" s="65"/>
      <c r="I34" s="65"/>
      <c r="J34" s="66"/>
    </row>
    <row r="35" spans="1:11" ht="80.25" customHeight="1" x14ac:dyDescent="0.25">
      <c r="A35" s="24" t="s">
        <v>31</v>
      </c>
      <c r="B35" s="65" t="s">
        <v>140</v>
      </c>
      <c r="C35" s="65"/>
      <c r="D35" s="65"/>
      <c r="E35" s="65"/>
      <c r="F35" s="65"/>
      <c r="G35" s="65"/>
      <c r="H35" s="65"/>
      <c r="I35" s="65"/>
      <c r="J35" s="66"/>
    </row>
    <row r="36" spans="1:11" ht="82.5" customHeight="1" x14ac:dyDescent="0.25">
      <c r="A36" s="24" t="s">
        <v>32</v>
      </c>
      <c r="B36" s="65" t="s">
        <v>117</v>
      </c>
      <c r="C36" s="65"/>
      <c r="D36" s="65"/>
      <c r="E36" s="65"/>
      <c r="F36" s="65"/>
      <c r="G36" s="65"/>
      <c r="H36" s="65"/>
      <c r="I36" s="65"/>
      <c r="J36" s="66"/>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t="s">
        <v>40</v>
      </c>
      <c r="B39" s="59"/>
      <c r="C39" s="59"/>
      <c r="D39" s="59"/>
      <c r="E39" s="59"/>
      <c r="F39" s="59"/>
      <c r="G39" s="59"/>
      <c r="H39" s="59"/>
      <c r="I39" s="59"/>
      <c r="J39" s="60"/>
    </row>
    <row r="40" spans="1:11" ht="27.75" customHeight="1" x14ac:dyDescent="0.25">
      <c r="A40" s="30"/>
      <c r="B40" s="30"/>
      <c r="C40" s="30"/>
      <c r="D40" s="30"/>
      <c r="E40" s="30"/>
      <c r="F40" s="30"/>
      <c r="G40" s="30"/>
      <c r="H40" s="30"/>
      <c r="I40" s="30"/>
      <c r="J40" s="30"/>
    </row>
    <row r="41" spans="1:11" ht="30.75" customHeight="1" x14ac:dyDescent="0.25">
      <c r="A41" s="61" t="s">
        <v>41</v>
      </c>
      <c r="B41" s="61"/>
      <c r="C41" s="61"/>
      <c r="D41" s="61"/>
      <c r="E41" s="61"/>
      <c r="F41" s="61"/>
      <c r="G41" s="61"/>
      <c r="H41" s="61"/>
      <c r="I41" s="61"/>
      <c r="J41" s="61"/>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fitToHeight="0"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18" zoomScaleNormal="100" zoomScaleSheetLayoutView="100" workbookViewId="0">
      <selection activeCell="C29" sqref="C29"/>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21.75"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40.5" customHeight="1" x14ac:dyDescent="0.25">
      <c r="A11" s="4" t="s">
        <v>7</v>
      </c>
      <c r="B11" s="116" t="s">
        <v>60</v>
      </c>
      <c r="C11" s="116"/>
      <c r="D11" s="116"/>
      <c r="E11" s="116"/>
      <c r="F11" s="116"/>
      <c r="G11" s="116"/>
      <c r="H11" s="116"/>
      <c r="I11" s="116"/>
      <c r="J11" s="117"/>
    </row>
    <row r="12" spans="1:11" ht="35.25" customHeight="1" x14ac:dyDescent="0.25">
      <c r="A12" s="4" t="s">
        <v>8</v>
      </c>
      <c r="B12" s="116" t="s">
        <v>50</v>
      </c>
      <c r="C12" s="116"/>
      <c r="D12" s="116"/>
      <c r="E12" s="116"/>
      <c r="F12" s="116"/>
      <c r="G12" s="116"/>
      <c r="H12" s="116"/>
      <c r="I12" s="116"/>
      <c r="J12" s="117"/>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27" customHeight="1" x14ac:dyDescent="0.25">
      <c r="A16" s="4" t="s">
        <v>12</v>
      </c>
      <c r="B16" s="8" t="s">
        <v>103</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2" ht="15.75" x14ac:dyDescent="0.25">
      <c r="A17" s="67" t="s">
        <v>13</v>
      </c>
      <c r="B17" s="68"/>
      <c r="C17" s="68"/>
      <c r="D17" s="68"/>
      <c r="E17" s="68"/>
      <c r="F17" s="68"/>
      <c r="G17" s="68"/>
      <c r="H17" s="68"/>
      <c r="I17" s="68"/>
      <c r="J17" s="69"/>
    </row>
    <row r="18" spans="1:12" ht="29.25" customHeight="1" x14ac:dyDescent="0.25">
      <c r="A18" s="4" t="s">
        <v>14</v>
      </c>
      <c r="B18" s="65" t="s">
        <v>94</v>
      </c>
      <c r="C18" s="65"/>
      <c r="D18" s="65"/>
      <c r="E18" s="65"/>
      <c r="F18" s="65"/>
      <c r="G18" s="65"/>
      <c r="H18" s="65"/>
      <c r="I18" s="65"/>
      <c r="J18" s="66"/>
    </row>
    <row r="19" spans="1:12" ht="76.5" customHeight="1" x14ac:dyDescent="0.25">
      <c r="A19" s="9" t="s">
        <v>15</v>
      </c>
      <c r="B19" s="65" t="s">
        <v>105</v>
      </c>
      <c r="C19" s="65"/>
      <c r="D19" s="65"/>
      <c r="E19" s="65"/>
      <c r="F19" s="65"/>
      <c r="G19" s="65"/>
      <c r="H19" s="65"/>
      <c r="I19" s="65"/>
      <c r="J19" s="66"/>
    </row>
    <row r="20" spans="1:12" ht="34.5" customHeight="1" x14ac:dyDescent="0.25">
      <c r="A20" s="9" t="s">
        <v>16</v>
      </c>
      <c r="B20" s="65" t="s">
        <v>92</v>
      </c>
      <c r="C20" s="65"/>
      <c r="D20" s="65"/>
      <c r="E20" s="65"/>
      <c r="F20" s="65"/>
      <c r="G20" s="65"/>
      <c r="H20" s="65"/>
      <c r="I20" s="65"/>
      <c r="J20" s="66"/>
    </row>
    <row r="21" spans="1:12" ht="35.25" customHeight="1" x14ac:dyDescent="0.25">
      <c r="A21" s="9" t="s">
        <v>37</v>
      </c>
      <c r="B21" s="118" t="s">
        <v>56</v>
      </c>
      <c r="C21" s="65"/>
      <c r="D21" s="65"/>
      <c r="E21" s="65"/>
      <c r="F21" s="65"/>
      <c r="G21" s="65"/>
      <c r="H21" s="65"/>
      <c r="I21" s="65"/>
      <c r="J21" s="66"/>
      <c r="K21" s="1"/>
    </row>
    <row r="22" spans="1:12" ht="15.75" x14ac:dyDescent="0.25">
      <c r="A22" s="67" t="s">
        <v>17</v>
      </c>
      <c r="B22" s="68"/>
      <c r="C22" s="68"/>
      <c r="D22" s="68"/>
      <c r="E22" s="68"/>
      <c r="F22" s="68"/>
      <c r="G22" s="68"/>
      <c r="H22" s="68"/>
      <c r="I22" s="68"/>
      <c r="J22" s="69"/>
    </row>
    <row r="23" spans="1:12" ht="15.75" x14ac:dyDescent="0.25">
      <c r="A23" s="62" t="s">
        <v>18</v>
      </c>
      <c r="B23" s="63"/>
      <c r="C23" s="63"/>
      <c r="D23" s="63"/>
      <c r="E23" s="63"/>
      <c r="F23" s="63"/>
      <c r="G23" s="63"/>
      <c r="H23" s="63"/>
      <c r="I23" s="63"/>
      <c r="J23" s="64"/>
      <c r="K23" s="1"/>
    </row>
    <row r="24" spans="1:12" ht="15" customHeight="1" x14ac:dyDescent="0.25">
      <c r="A24" s="70" t="s">
        <v>19</v>
      </c>
      <c r="B24" s="71"/>
      <c r="C24" s="72" t="s">
        <v>20</v>
      </c>
      <c r="D24" s="73"/>
      <c r="E24" s="73"/>
      <c r="F24" s="73" t="s">
        <v>21</v>
      </c>
      <c r="G24" s="73"/>
      <c r="H24" s="71"/>
      <c r="I24" s="72" t="s">
        <v>22</v>
      </c>
      <c r="J24" s="74"/>
    </row>
    <row r="25" spans="1:12" s="38" customFormat="1" x14ac:dyDescent="0.25">
      <c r="A25" s="109">
        <v>500000</v>
      </c>
      <c r="B25" s="110"/>
      <c r="C25" s="111">
        <v>500000</v>
      </c>
      <c r="D25" s="112"/>
      <c r="E25" s="113"/>
      <c r="F25" s="111">
        <v>44300</v>
      </c>
      <c r="G25" s="112"/>
      <c r="H25" s="113"/>
      <c r="I25" s="114">
        <f>F25/C25</f>
        <v>8.8599999999999998E-2</v>
      </c>
      <c r="J25" s="115"/>
      <c r="K25" s="39"/>
    </row>
    <row r="26" spans="1:12" ht="15.75" x14ac:dyDescent="0.25">
      <c r="A26" s="62" t="s">
        <v>23</v>
      </c>
      <c r="B26" s="63"/>
      <c r="C26" s="63"/>
      <c r="D26" s="63"/>
      <c r="E26" s="63"/>
      <c r="F26" s="63"/>
      <c r="G26" s="63"/>
      <c r="H26" s="63"/>
      <c r="I26" s="63"/>
      <c r="J26" s="64"/>
      <c r="K26" s="1"/>
    </row>
    <row r="27" spans="1:12" ht="15" customHeight="1" x14ac:dyDescent="0.25">
      <c r="A27" s="5"/>
      <c r="B27"/>
      <c r="C27" s="80" t="s">
        <v>48</v>
      </c>
      <c r="D27" s="81"/>
      <c r="E27" s="80" t="s">
        <v>108</v>
      </c>
      <c r="F27" s="81"/>
      <c r="G27" s="80" t="s">
        <v>109</v>
      </c>
      <c r="H27" s="80"/>
      <c r="I27" s="80" t="s">
        <v>24</v>
      </c>
      <c r="J27" s="82"/>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120" x14ac:dyDescent="0.25">
      <c r="A29" s="13" t="s">
        <v>131</v>
      </c>
      <c r="B29" s="14" t="s">
        <v>77</v>
      </c>
      <c r="C29" s="34">
        <v>130000</v>
      </c>
      <c r="D29" s="15">
        <v>500000</v>
      </c>
      <c r="E29" s="15">
        <v>30000</v>
      </c>
      <c r="F29" s="15">
        <v>125000</v>
      </c>
      <c r="G29" s="16">
        <v>33137</v>
      </c>
      <c r="H29" s="15">
        <v>44300</v>
      </c>
      <c r="I29" s="17">
        <f>+Tabla1345910111213[[#This Row],[Física 
(E)]]/Tabla1345910111213[[#This Row],[Física
(C)]]</f>
        <v>1.1045666666666667</v>
      </c>
      <c r="J29" s="18">
        <f>+Tabla1345910111213[[#This Row],[Financiera 
 (F)]]/Tabla1345910111213[[#This Row],[Financiera
(D)]]</f>
        <v>0.35439999999999999</v>
      </c>
      <c r="L29" s="36"/>
    </row>
    <row r="30" spans="1:12" x14ac:dyDescent="0.25">
      <c r="A30" s="19"/>
      <c r="B30" s="20"/>
      <c r="C30" s="21"/>
      <c r="D30" s="22"/>
      <c r="E30" s="22"/>
      <c r="F30" s="22"/>
      <c r="G30" s="23"/>
      <c r="H30" s="22"/>
      <c r="I30" s="17" t="e">
        <f>+Tabla1345910111213[[#This Row],[Física 
(E)]]/Tabla1345910111213[[#This Row],[Física
(C)]]</f>
        <v>#DIV/0!</v>
      </c>
      <c r="J30" s="18" t="e">
        <f>+Tabla1345910111213[[#This Row],[Financiera 
 (F)]]/Tabla1345910111213[[#This Row],[Financiera
(D)]]</f>
        <v>#DIV/0!</v>
      </c>
    </row>
    <row r="31" spans="1:12" ht="15.75" x14ac:dyDescent="0.25">
      <c r="A31" s="67" t="s">
        <v>27</v>
      </c>
      <c r="B31" s="68"/>
      <c r="C31" s="68"/>
      <c r="D31" s="68"/>
      <c r="E31" s="68"/>
      <c r="F31" s="68"/>
      <c r="G31" s="68"/>
      <c r="H31" s="68"/>
      <c r="I31" s="68"/>
      <c r="J31" s="69"/>
    </row>
    <row r="32" spans="1:12" ht="15.75" x14ac:dyDescent="0.25">
      <c r="A32" s="62" t="s">
        <v>28</v>
      </c>
      <c r="B32" s="63"/>
      <c r="C32" s="63"/>
      <c r="D32" s="63"/>
      <c r="E32" s="63"/>
      <c r="F32" s="63"/>
      <c r="G32" s="63"/>
      <c r="H32" s="63"/>
      <c r="I32" s="63"/>
      <c r="J32" s="64"/>
      <c r="K32" s="1"/>
    </row>
    <row r="33" spans="1:11" x14ac:dyDescent="0.25">
      <c r="A33" s="24" t="s">
        <v>29</v>
      </c>
      <c r="B33" s="65" t="s">
        <v>101</v>
      </c>
      <c r="C33" s="65"/>
      <c r="D33" s="65"/>
      <c r="E33" s="65"/>
      <c r="F33" s="65"/>
      <c r="G33" s="65"/>
      <c r="H33" s="65"/>
      <c r="I33" s="65"/>
      <c r="J33" s="66"/>
    </row>
    <row r="34" spans="1:11" ht="30" x14ac:dyDescent="0.25">
      <c r="A34" s="24" t="s">
        <v>30</v>
      </c>
      <c r="B34" s="65" t="s">
        <v>78</v>
      </c>
      <c r="C34" s="65"/>
      <c r="D34" s="65"/>
      <c r="E34" s="65"/>
      <c r="F34" s="65"/>
      <c r="G34" s="65"/>
      <c r="H34" s="65"/>
      <c r="I34" s="65"/>
      <c r="J34" s="66"/>
    </row>
    <row r="35" spans="1:11" ht="85.5" customHeight="1" x14ac:dyDescent="0.25">
      <c r="A35" s="24" t="s">
        <v>31</v>
      </c>
      <c r="B35" s="65" t="s">
        <v>133</v>
      </c>
      <c r="C35" s="65"/>
      <c r="D35" s="65"/>
      <c r="E35" s="65"/>
      <c r="F35" s="65"/>
      <c r="G35" s="65"/>
      <c r="H35" s="65"/>
      <c r="I35" s="65"/>
      <c r="J35" s="66"/>
    </row>
    <row r="36" spans="1:11" ht="30" x14ac:dyDescent="0.25">
      <c r="A36" s="40" t="s">
        <v>32</v>
      </c>
      <c r="B36" s="107" t="s">
        <v>132</v>
      </c>
      <c r="C36" s="107"/>
      <c r="D36" s="107"/>
      <c r="E36" s="107"/>
      <c r="F36" s="107"/>
      <c r="G36" s="107"/>
      <c r="H36" s="107"/>
      <c r="I36" s="107"/>
      <c r="J36" s="108"/>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c r="B39" s="59"/>
      <c r="C39" s="59"/>
      <c r="D39" s="59"/>
      <c r="E39" s="59"/>
      <c r="F39" s="59"/>
      <c r="G39" s="59"/>
      <c r="H39" s="59"/>
      <c r="I39" s="59"/>
      <c r="J39" s="60"/>
    </row>
    <row r="40" spans="1:11" ht="27.75" customHeight="1" x14ac:dyDescent="0.25">
      <c r="A40" s="30"/>
      <c r="B40" s="30"/>
      <c r="C40" s="30"/>
      <c r="D40" s="30"/>
      <c r="E40" s="30"/>
      <c r="F40" s="30"/>
      <c r="G40" s="30"/>
      <c r="H40" s="30"/>
      <c r="I40" s="30"/>
      <c r="J40" s="30"/>
    </row>
    <row r="41" spans="1:11" ht="30.75" customHeight="1" x14ac:dyDescent="0.25">
      <c r="A41" s="61" t="s">
        <v>41</v>
      </c>
      <c r="B41" s="61"/>
      <c r="C41" s="61"/>
      <c r="D41" s="61"/>
      <c r="E41" s="61"/>
      <c r="F41" s="61"/>
      <c r="G41" s="61"/>
      <c r="H41" s="61"/>
      <c r="I41" s="61"/>
      <c r="J41" s="61"/>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4"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14" zoomScaleNormal="100" zoomScaleSheetLayoutView="100" workbookViewId="0">
      <selection activeCell="I25" sqref="A25:J25"/>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21.75"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40.5" customHeight="1" x14ac:dyDescent="0.25">
      <c r="A11" s="4" t="s">
        <v>7</v>
      </c>
      <c r="B11" s="116" t="s">
        <v>60</v>
      </c>
      <c r="C11" s="116"/>
      <c r="D11" s="116"/>
      <c r="E11" s="116"/>
      <c r="F11" s="116"/>
      <c r="G11" s="116"/>
      <c r="H11" s="116"/>
      <c r="I11" s="116"/>
      <c r="J11" s="117"/>
    </row>
    <row r="12" spans="1:11" ht="35.25" customHeight="1" x14ac:dyDescent="0.25">
      <c r="A12" s="4" t="s">
        <v>8</v>
      </c>
      <c r="B12" s="116" t="s">
        <v>50</v>
      </c>
      <c r="C12" s="116"/>
      <c r="D12" s="116"/>
      <c r="E12" s="116"/>
      <c r="F12" s="116"/>
      <c r="G12" s="116"/>
      <c r="H12" s="116"/>
      <c r="I12" s="116"/>
      <c r="J12" s="117"/>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31.5" customHeight="1" x14ac:dyDescent="0.25">
      <c r="A16" s="4" t="s">
        <v>12</v>
      </c>
      <c r="B16" s="8" t="s">
        <v>103</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2" ht="15.75" x14ac:dyDescent="0.25">
      <c r="A17" s="67" t="s">
        <v>13</v>
      </c>
      <c r="B17" s="68"/>
      <c r="C17" s="68"/>
      <c r="D17" s="68"/>
      <c r="E17" s="68"/>
      <c r="F17" s="68"/>
      <c r="G17" s="68"/>
      <c r="H17" s="68"/>
      <c r="I17" s="68"/>
      <c r="J17" s="69"/>
    </row>
    <row r="18" spans="1:12" ht="29.25" customHeight="1" x14ac:dyDescent="0.25">
      <c r="A18" s="4" t="s">
        <v>14</v>
      </c>
      <c r="B18" s="65" t="s">
        <v>94</v>
      </c>
      <c r="C18" s="65"/>
      <c r="D18" s="65"/>
      <c r="E18" s="65"/>
      <c r="F18" s="65"/>
      <c r="G18" s="65"/>
      <c r="H18" s="65"/>
      <c r="I18" s="65"/>
      <c r="J18" s="66"/>
    </row>
    <row r="19" spans="1:12" ht="76.5" customHeight="1" x14ac:dyDescent="0.25">
      <c r="A19" s="9" t="s">
        <v>15</v>
      </c>
      <c r="B19" s="65" t="s">
        <v>105</v>
      </c>
      <c r="C19" s="65"/>
      <c r="D19" s="65"/>
      <c r="E19" s="65"/>
      <c r="F19" s="65"/>
      <c r="G19" s="65"/>
      <c r="H19" s="65"/>
      <c r="I19" s="65"/>
      <c r="J19" s="66"/>
    </row>
    <row r="20" spans="1:12" ht="34.5" customHeight="1" x14ac:dyDescent="0.25">
      <c r="A20" s="9" t="s">
        <v>16</v>
      </c>
      <c r="B20" s="65" t="s">
        <v>92</v>
      </c>
      <c r="C20" s="65"/>
      <c r="D20" s="65"/>
      <c r="E20" s="65"/>
      <c r="F20" s="65"/>
      <c r="G20" s="65"/>
      <c r="H20" s="65"/>
      <c r="I20" s="65"/>
      <c r="J20" s="66"/>
    </row>
    <row r="21" spans="1:12" ht="35.25" customHeight="1" x14ac:dyDescent="0.25">
      <c r="A21" s="9" t="s">
        <v>37</v>
      </c>
      <c r="B21" s="118" t="s">
        <v>56</v>
      </c>
      <c r="C21" s="65"/>
      <c r="D21" s="65"/>
      <c r="E21" s="65"/>
      <c r="F21" s="65"/>
      <c r="G21" s="65"/>
      <c r="H21" s="65"/>
      <c r="I21" s="65"/>
      <c r="J21" s="66"/>
      <c r="K21" s="1"/>
    </row>
    <row r="22" spans="1:12" ht="15.75" x14ac:dyDescent="0.25">
      <c r="A22" s="67" t="s">
        <v>17</v>
      </c>
      <c r="B22" s="68"/>
      <c r="C22" s="68"/>
      <c r="D22" s="68"/>
      <c r="E22" s="68"/>
      <c r="F22" s="68"/>
      <c r="G22" s="68"/>
      <c r="H22" s="68"/>
      <c r="I22" s="68"/>
      <c r="J22" s="69"/>
    </row>
    <row r="23" spans="1:12" ht="15.75" x14ac:dyDescent="0.25">
      <c r="A23" s="62" t="s">
        <v>18</v>
      </c>
      <c r="B23" s="63"/>
      <c r="C23" s="63"/>
      <c r="D23" s="63"/>
      <c r="E23" s="63"/>
      <c r="F23" s="63"/>
      <c r="G23" s="63"/>
      <c r="H23" s="63"/>
      <c r="I23" s="63"/>
      <c r="J23" s="64"/>
      <c r="K23" s="1"/>
    </row>
    <row r="24" spans="1:12" ht="15" customHeight="1" x14ac:dyDescent="0.25">
      <c r="A24" s="70" t="s">
        <v>19</v>
      </c>
      <c r="B24" s="71"/>
      <c r="C24" s="72" t="s">
        <v>20</v>
      </c>
      <c r="D24" s="73"/>
      <c r="E24" s="73"/>
      <c r="F24" s="73" t="s">
        <v>21</v>
      </c>
      <c r="G24" s="73"/>
      <c r="H24" s="71"/>
      <c r="I24" s="72" t="s">
        <v>22</v>
      </c>
      <c r="J24" s="74"/>
    </row>
    <row r="25" spans="1:12" s="38" customFormat="1" x14ac:dyDescent="0.25">
      <c r="A25" s="109">
        <v>200000</v>
      </c>
      <c r="B25" s="110"/>
      <c r="C25" s="111">
        <v>200000</v>
      </c>
      <c r="D25" s="112"/>
      <c r="E25" s="113"/>
      <c r="F25" s="111">
        <v>0</v>
      </c>
      <c r="G25" s="112"/>
      <c r="H25" s="113"/>
      <c r="I25" s="114">
        <f>F25/C25</f>
        <v>0</v>
      </c>
      <c r="J25" s="115"/>
      <c r="K25" s="39"/>
    </row>
    <row r="26" spans="1:12" ht="15.75" x14ac:dyDescent="0.25">
      <c r="A26" s="62" t="s">
        <v>23</v>
      </c>
      <c r="B26" s="63"/>
      <c r="C26" s="63"/>
      <c r="D26" s="63"/>
      <c r="E26" s="63"/>
      <c r="F26" s="63"/>
      <c r="G26" s="63"/>
      <c r="H26" s="63"/>
      <c r="I26" s="63"/>
      <c r="J26" s="64"/>
      <c r="K26" s="1"/>
    </row>
    <row r="27" spans="1:12" ht="15" customHeight="1" x14ac:dyDescent="0.25">
      <c r="A27" s="5"/>
      <c r="B27"/>
      <c r="C27" s="80" t="s">
        <v>48</v>
      </c>
      <c r="D27" s="81"/>
      <c r="E27" s="80" t="s">
        <v>108</v>
      </c>
      <c r="F27" s="81"/>
      <c r="G27" s="80" t="s">
        <v>109</v>
      </c>
      <c r="H27" s="80"/>
      <c r="I27" s="80" t="s">
        <v>24</v>
      </c>
      <c r="J27" s="82"/>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72" x14ac:dyDescent="0.25">
      <c r="A29" s="13" t="s">
        <v>113</v>
      </c>
      <c r="B29" s="14" t="s">
        <v>83</v>
      </c>
      <c r="C29" s="34">
        <v>15</v>
      </c>
      <c r="D29" s="15">
        <v>200000</v>
      </c>
      <c r="E29" s="15">
        <v>4</v>
      </c>
      <c r="F29" s="15">
        <v>50000</v>
      </c>
      <c r="G29" s="16">
        <v>8</v>
      </c>
      <c r="H29" s="15">
        <v>0</v>
      </c>
      <c r="I29" s="17">
        <f>+Tabla13459101112131415[[#This Row],[Física 
(E)]]/Tabla13459101112131415[[#This Row],[Física
(C)]]</f>
        <v>2</v>
      </c>
      <c r="J29" s="18">
        <f>+Tabla13459101112131415[[#This Row],[Financiera 
 (F)]]/Tabla13459101112131415[[#This Row],[Financiera
(D)]]</f>
        <v>0</v>
      </c>
      <c r="L29" s="36"/>
    </row>
    <row r="30" spans="1:12" x14ac:dyDescent="0.25">
      <c r="A30" s="19"/>
      <c r="B30" s="20"/>
      <c r="C30" s="21"/>
      <c r="D30" s="22"/>
      <c r="E30" s="22"/>
      <c r="F30" s="22"/>
      <c r="G30" s="23"/>
      <c r="H30" s="22"/>
      <c r="I30" s="17" t="e">
        <f>+Tabla13459101112131415[[#This Row],[Física 
(E)]]/Tabla13459101112131415[[#This Row],[Física
(C)]]</f>
        <v>#DIV/0!</v>
      </c>
      <c r="J30" s="18" t="e">
        <f>+Tabla13459101112131415[[#This Row],[Financiera 
 (F)]]/Tabla13459101112131415[[#This Row],[Financiera
(D)]]</f>
        <v>#DIV/0!</v>
      </c>
    </row>
    <row r="31" spans="1:12" ht="15.75" x14ac:dyDescent="0.25">
      <c r="A31" s="67" t="s">
        <v>27</v>
      </c>
      <c r="B31" s="68"/>
      <c r="C31" s="68"/>
      <c r="D31" s="68"/>
      <c r="E31" s="68"/>
      <c r="F31" s="68"/>
      <c r="G31" s="68"/>
      <c r="H31" s="68"/>
      <c r="I31" s="68"/>
      <c r="J31" s="69"/>
    </row>
    <row r="32" spans="1:12" ht="15.75" x14ac:dyDescent="0.25">
      <c r="A32" s="62" t="s">
        <v>28</v>
      </c>
      <c r="B32" s="63"/>
      <c r="C32" s="63"/>
      <c r="D32" s="63"/>
      <c r="E32" s="63"/>
      <c r="F32" s="63"/>
      <c r="G32" s="63"/>
      <c r="H32" s="63"/>
      <c r="I32" s="63"/>
      <c r="J32" s="64"/>
      <c r="K32" s="1"/>
    </row>
    <row r="33" spans="1:11" x14ac:dyDescent="0.25">
      <c r="A33" s="24" t="s">
        <v>29</v>
      </c>
      <c r="B33" s="65" t="s">
        <v>84</v>
      </c>
      <c r="C33" s="65"/>
      <c r="D33" s="65"/>
      <c r="E33" s="65"/>
      <c r="F33" s="65"/>
      <c r="G33" s="65"/>
      <c r="H33" s="65"/>
      <c r="I33" s="65"/>
      <c r="J33" s="66"/>
    </row>
    <row r="34" spans="1:11" ht="30" x14ac:dyDescent="0.25">
      <c r="A34" s="24" t="s">
        <v>30</v>
      </c>
      <c r="B34" s="65" t="s">
        <v>82</v>
      </c>
      <c r="C34" s="65"/>
      <c r="D34" s="65"/>
      <c r="E34" s="65"/>
      <c r="F34" s="65"/>
      <c r="G34" s="65"/>
      <c r="H34" s="65"/>
      <c r="I34" s="65"/>
      <c r="J34" s="66"/>
    </row>
    <row r="35" spans="1:11" ht="85.5" customHeight="1" x14ac:dyDescent="0.25">
      <c r="A35" s="24" t="s">
        <v>31</v>
      </c>
      <c r="B35" s="65" t="s">
        <v>135</v>
      </c>
      <c r="C35" s="65"/>
      <c r="D35" s="65"/>
      <c r="E35" s="65"/>
      <c r="F35" s="65"/>
      <c r="G35" s="65"/>
      <c r="H35" s="65"/>
      <c r="I35" s="65"/>
      <c r="J35" s="66"/>
    </row>
    <row r="36" spans="1:11" ht="65.25" customHeight="1" x14ac:dyDescent="0.25">
      <c r="A36" s="40" t="s">
        <v>32</v>
      </c>
      <c r="B36" s="107" t="s">
        <v>134</v>
      </c>
      <c r="C36" s="107"/>
      <c r="D36" s="107"/>
      <c r="E36" s="107"/>
      <c r="F36" s="107"/>
      <c r="G36" s="107"/>
      <c r="H36" s="107"/>
      <c r="I36" s="107"/>
      <c r="J36" s="108"/>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c r="B39" s="59"/>
      <c r="C39" s="59"/>
      <c r="D39" s="59"/>
      <c r="E39" s="59"/>
      <c r="F39" s="59"/>
      <c r="G39" s="59"/>
      <c r="H39" s="59"/>
      <c r="I39" s="59"/>
      <c r="J39" s="60"/>
    </row>
    <row r="40" spans="1:11" ht="27.75" customHeight="1" x14ac:dyDescent="0.25">
      <c r="A40" s="30"/>
      <c r="B40" s="30"/>
      <c r="C40" s="30"/>
      <c r="D40" s="30"/>
      <c r="E40" s="30"/>
      <c r="F40" s="30"/>
      <c r="G40" s="30"/>
      <c r="H40" s="30"/>
      <c r="I40" s="30"/>
      <c r="J40" s="30"/>
    </row>
    <row r="41" spans="1:11" ht="30.75" customHeight="1" x14ac:dyDescent="0.25">
      <c r="A41" s="61" t="s">
        <v>41</v>
      </c>
      <c r="B41" s="61"/>
      <c r="C41" s="61"/>
      <c r="D41" s="61"/>
      <c r="E41" s="61"/>
      <c r="F41" s="61"/>
      <c r="G41" s="61"/>
      <c r="H41" s="61"/>
      <c r="I41" s="61"/>
      <c r="J41" s="61"/>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0"/>
  <sheetViews>
    <sheetView view="pageBreakPreview" topLeftCell="A29" zoomScaleNormal="100" zoomScaleSheetLayoutView="100" workbookViewId="0">
      <selection activeCell="I25" sqref="A25:J25"/>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21.75"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40.5" customHeight="1" x14ac:dyDescent="0.25">
      <c r="A11" s="4" t="s">
        <v>7</v>
      </c>
      <c r="B11" s="116" t="s">
        <v>60</v>
      </c>
      <c r="C11" s="116"/>
      <c r="D11" s="116"/>
      <c r="E11" s="116"/>
      <c r="F11" s="116"/>
      <c r="G11" s="116"/>
      <c r="H11" s="116"/>
      <c r="I11" s="116"/>
      <c r="J11" s="117"/>
    </row>
    <row r="12" spans="1:11" ht="35.25" customHeight="1" x14ac:dyDescent="0.25">
      <c r="A12" s="4" t="s">
        <v>8</v>
      </c>
      <c r="B12" s="116" t="s">
        <v>50</v>
      </c>
      <c r="C12" s="116"/>
      <c r="D12" s="116"/>
      <c r="E12" s="116"/>
      <c r="F12" s="116"/>
      <c r="G12" s="116"/>
      <c r="H12" s="116"/>
      <c r="I12" s="116"/>
      <c r="J12" s="117"/>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31.5" customHeight="1" x14ac:dyDescent="0.25">
      <c r="A16" s="4" t="s">
        <v>12</v>
      </c>
      <c r="B16" s="8" t="s">
        <v>103</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2" ht="15.75" x14ac:dyDescent="0.25">
      <c r="A17" s="67" t="s">
        <v>13</v>
      </c>
      <c r="B17" s="68"/>
      <c r="C17" s="68"/>
      <c r="D17" s="68"/>
      <c r="E17" s="68"/>
      <c r="F17" s="68"/>
      <c r="G17" s="68"/>
      <c r="H17" s="68"/>
      <c r="I17" s="68"/>
      <c r="J17" s="69"/>
    </row>
    <row r="18" spans="1:12" ht="29.25" customHeight="1" x14ac:dyDescent="0.25">
      <c r="A18" s="4" t="s">
        <v>14</v>
      </c>
      <c r="B18" s="65" t="s">
        <v>94</v>
      </c>
      <c r="C18" s="65"/>
      <c r="D18" s="65"/>
      <c r="E18" s="65"/>
      <c r="F18" s="65"/>
      <c r="G18" s="65"/>
      <c r="H18" s="65"/>
      <c r="I18" s="65"/>
      <c r="J18" s="66"/>
    </row>
    <row r="19" spans="1:12" ht="76.5" customHeight="1" x14ac:dyDescent="0.25">
      <c r="A19" s="9" t="s">
        <v>15</v>
      </c>
      <c r="B19" s="65" t="s">
        <v>105</v>
      </c>
      <c r="C19" s="65"/>
      <c r="D19" s="65"/>
      <c r="E19" s="65"/>
      <c r="F19" s="65"/>
      <c r="G19" s="65"/>
      <c r="H19" s="65"/>
      <c r="I19" s="65"/>
      <c r="J19" s="66"/>
    </row>
    <row r="20" spans="1:12" ht="34.5" customHeight="1" x14ac:dyDescent="0.25">
      <c r="A20" s="9" t="s">
        <v>16</v>
      </c>
      <c r="B20" s="65" t="s">
        <v>92</v>
      </c>
      <c r="C20" s="65"/>
      <c r="D20" s="65"/>
      <c r="E20" s="65"/>
      <c r="F20" s="65"/>
      <c r="G20" s="65"/>
      <c r="H20" s="65"/>
      <c r="I20" s="65"/>
      <c r="J20" s="66"/>
    </row>
    <row r="21" spans="1:12" ht="35.25" customHeight="1" x14ac:dyDescent="0.25">
      <c r="A21" s="9" t="s">
        <v>37</v>
      </c>
      <c r="B21" s="118" t="s">
        <v>56</v>
      </c>
      <c r="C21" s="65"/>
      <c r="D21" s="65"/>
      <c r="E21" s="65"/>
      <c r="F21" s="65"/>
      <c r="G21" s="65"/>
      <c r="H21" s="65"/>
      <c r="I21" s="65"/>
      <c r="J21" s="66"/>
      <c r="K21" s="1"/>
    </row>
    <row r="22" spans="1:12" ht="15.75" x14ac:dyDescent="0.25">
      <c r="A22" s="67" t="s">
        <v>17</v>
      </c>
      <c r="B22" s="68"/>
      <c r="C22" s="68"/>
      <c r="D22" s="68"/>
      <c r="E22" s="68"/>
      <c r="F22" s="68"/>
      <c r="G22" s="68"/>
      <c r="H22" s="68"/>
      <c r="I22" s="68"/>
      <c r="J22" s="69"/>
    </row>
    <row r="23" spans="1:12" ht="15.75" x14ac:dyDescent="0.25">
      <c r="A23" s="62" t="s">
        <v>18</v>
      </c>
      <c r="B23" s="63"/>
      <c r="C23" s="63"/>
      <c r="D23" s="63"/>
      <c r="E23" s="63"/>
      <c r="F23" s="63"/>
      <c r="G23" s="63"/>
      <c r="H23" s="63"/>
      <c r="I23" s="63"/>
      <c r="J23" s="64"/>
      <c r="K23" s="1"/>
    </row>
    <row r="24" spans="1:12" ht="15" customHeight="1" x14ac:dyDescent="0.25">
      <c r="A24" s="70" t="s">
        <v>19</v>
      </c>
      <c r="B24" s="71"/>
      <c r="C24" s="72" t="s">
        <v>20</v>
      </c>
      <c r="D24" s="73"/>
      <c r="E24" s="73"/>
      <c r="F24" s="73" t="s">
        <v>21</v>
      </c>
      <c r="G24" s="73"/>
      <c r="H24" s="71"/>
      <c r="I24" s="72" t="s">
        <v>22</v>
      </c>
      <c r="J24" s="74"/>
    </row>
    <row r="25" spans="1:12" s="38" customFormat="1" x14ac:dyDescent="0.25">
      <c r="A25" s="109">
        <v>200000</v>
      </c>
      <c r="B25" s="110"/>
      <c r="C25" s="111">
        <v>200000</v>
      </c>
      <c r="D25" s="112"/>
      <c r="E25" s="113"/>
      <c r="F25" s="111">
        <v>6300</v>
      </c>
      <c r="G25" s="112"/>
      <c r="H25" s="113"/>
      <c r="I25" s="114">
        <f>F25/C25</f>
        <v>3.15E-2</v>
      </c>
      <c r="J25" s="115"/>
      <c r="K25" s="39"/>
    </row>
    <row r="26" spans="1:12" ht="15.75" x14ac:dyDescent="0.25">
      <c r="A26" s="62" t="s">
        <v>23</v>
      </c>
      <c r="B26" s="63"/>
      <c r="C26" s="63"/>
      <c r="D26" s="63"/>
      <c r="E26" s="63"/>
      <c r="F26" s="63"/>
      <c r="G26" s="63"/>
      <c r="H26" s="63"/>
      <c r="I26" s="63"/>
      <c r="J26" s="64"/>
      <c r="K26" s="1"/>
    </row>
    <row r="27" spans="1:12" ht="15" customHeight="1" x14ac:dyDescent="0.25">
      <c r="A27" s="5"/>
      <c r="B27"/>
      <c r="C27" s="80" t="s">
        <v>48</v>
      </c>
      <c r="D27" s="81"/>
      <c r="E27" s="80" t="s">
        <v>108</v>
      </c>
      <c r="F27" s="81"/>
      <c r="G27" s="80" t="s">
        <v>109</v>
      </c>
      <c r="H27" s="80"/>
      <c r="I27" s="80" t="s">
        <v>24</v>
      </c>
      <c r="J27" s="82"/>
    </row>
    <row r="28" spans="1:12" ht="38.25" x14ac:dyDescent="0.25">
      <c r="A28" s="10" t="s">
        <v>25</v>
      </c>
      <c r="B28" s="11" t="s">
        <v>26</v>
      </c>
      <c r="C28" s="11" t="s">
        <v>38</v>
      </c>
      <c r="D28" s="11" t="s">
        <v>39</v>
      </c>
      <c r="E28" s="11" t="s">
        <v>42</v>
      </c>
      <c r="F28" s="11" t="s">
        <v>43</v>
      </c>
      <c r="G28" s="11" t="s">
        <v>44</v>
      </c>
      <c r="H28" s="11" t="s">
        <v>45</v>
      </c>
      <c r="I28" s="11" t="s">
        <v>46</v>
      </c>
      <c r="J28" s="12" t="s">
        <v>47</v>
      </c>
    </row>
    <row r="29" spans="1:12" s="53" customFormat="1" ht="96" x14ac:dyDescent="0.25">
      <c r="A29" s="49" t="s">
        <v>114</v>
      </c>
      <c r="B29" s="50" t="s">
        <v>85</v>
      </c>
      <c r="C29" s="45">
        <v>10</v>
      </c>
      <c r="D29" s="46">
        <v>200000</v>
      </c>
      <c r="E29" s="46">
        <v>0</v>
      </c>
      <c r="F29" s="46">
        <v>0</v>
      </c>
      <c r="G29" s="16">
        <v>0</v>
      </c>
      <c r="H29" s="46">
        <v>0</v>
      </c>
      <c r="I29" s="47" t="e">
        <f>+Tabla1345910111213141516[[#This Row],[Física 
(E)]]/Tabla1345910111213141516[[#This Row],[Física
(C)]]</f>
        <v>#DIV/0!</v>
      </c>
      <c r="J29" s="48" t="e">
        <f>+Tabla1345910111213141516[[#This Row],[Financiera 
 (F)]]/Tabla1345910111213141516[[#This Row],[Financiera
(D)]]</f>
        <v>#DIV/0!</v>
      </c>
      <c r="K29" s="51"/>
      <c r="L29" s="52"/>
    </row>
    <row r="30" spans="1:12" x14ac:dyDescent="0.25">
      <c r="A30" s="19"/>
      <c r="B30" s="20"/>
      <c r="C30" s="21"/>
      <c r="D30" s="22"/>
      <c r="E30" s="22"/>
      <c r="F30" s="22"/>
      <c r="G30" s="23"/>
      <c r="H30" s="22"/>
      <c r="I30" s="17" t="e">
        <f>+Tabla1345910111213141516[[#This Row],[Física 
(E)]]/Tabla1345910111213141516[[#This Row],[Física
(C)]]</f>
        <v>#DIV/0!</v>
      </c>
      <c r="J30" s="18" t="e">
        <f>+Tabla1345910111213141516[[#This Row],[Financiera 
 (F)]]/Tabla1345910111213141516[[#This Row],[Financiera
(D)]]</f>
        <v>#DIV/0!</v>
      </c>
    </row>
    <row r="31" spans="1:12" ht="15.75" x14ac:dyDescent="0.25">
      <c r="A31" s="67" t="s">
        <v>27</v>
      </c>
      <c r="B31" s="68"/>
      <c r="C31" s="68"/>
      <c r="D31" s="68"/>
      <c r="E31" s="68"/>
      <c r="F31" s="68"/>
      <c r="G31" s="68"/>
      <c r="H31" s="68"/>
      <c r="I31" s="68"/>
      <c r="J31" s="69"/>
    </row>
    <row r="32" spans="1:12" ht="15.75" x14ac:dyDescent="0.25">
      <c r="A32" s="62" t="s">
        <v>28</v>
      </c>
      <c r="B32" s="63"/>
      <c r="C32" s="63"/>
      <c r="D32" s="63"/>
      <c r="E32" s="63"/>
      <c r="F32" s="63"/>
      <c r="G32" s="63"/>
      <c r="H32" s="63"/>
      <c r="I32" s="63"/>
      <c r="J32" s="64"/>
      <c r="K32" s="1"/>
    </row>
    <row r="33" spans="1:11" x14ac:dyDescent="0.25">
      <c r="A33" s="24" t="s">
        <v>29</v>
      </c>
      <c r="B33" s="65" t="s">
        <v>86</v>
      </c>
      <c r="C33" s="65"/>
      <c r="D33" s="65"/>
      <c r="E33" s="65"/>
      <c r="F33" s="65"/>
      <c r="G33" s="65"/>
      <c r="H33" s="65"/>
      <c r="I33" s="65"/>
      <c r="J33" s="66"/>
    </row>
    <row r="34" spans="1:11" ht="30" x14ac:dyDescent="0.25">
      <c r="A34" s="24" t="s">
        <v>30</v>
      </c>
      <c r="B34" s="65" t="s">
        <v>87</v>
      </c>
      <c r="C34" s="65"/>
      <c r="D34" s="65"/>
      <c r="E34" s="65"/>
      <c r="F34" s="65"/>
      <c r="G34" s="65"/>
      <c r="H34" s="65"/>
      <c r="I34" s="65"/>
      <c r="J34" s="66"/>
    </row>
    <row r="35" spans="1:11" ht="85.5" customHeight="1" x14ac:dyDescent="0.25">
      <c r="A35" s="24" t="s">
        <v>31</v>
      </c>
      <c r="B35" s="65"/>
      <c r="C35" s="65"/>
      <c r="D35" s="65"/>
      <c r="E35" s="65"/>
      <c r="F35" s="65"/>
      <c r="G35" s="65"/>
      <c r="H35" s="65"/>
      <c r="I35" s="65"/>
      <c r="J35" s="66"/>
    </row>
    <row r="36" spans="1:11" ht="46.5" customHeight="1" x14ac:dyDescent="0.25">
      <c r="A36" s="40" t="s">
        <v>32</v>
      </c>
      <c r="B36" s="107"/>
      <c r="C36" s="107"/>
      <c r="D36" s="107"/>
      <c r="E36" s="107"/>
      <c r="F36" s="107"/>
      <c r="G36" s="107"/>
      <c r="H36" s="107"/>
      <c r="I36" s="107"/>
      <c r="J36" s="108"/>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c r="B39" s="59"/>
      <c r="C39" s="59"/>
      <c r="D39" s="59"/>
      <c r="E39" s="59"/>
      <c r="F39" s="59"/>
      <c r="G39" s="59"/>
      <c r="H39" s="59"/>
      <c r="I39" s="59"/>
      <c r="J39" s="60"/>
    </row>
    <row r="40" spans="1:11" ht="30.75" customHeight="1" x14ac:dyDescent="0.25">
      <c r="A40" s="61" t="s">
        <v>41</v>
      </c>
      <c r="B40" s="61"/>
      <c r="C40" s="61"/>
      <c r="D40" s="61"/>
      <c r="E40" s="61"/>
      <c r="F40" s="61"/>
      <c r="G40" s="61"/>
      <c r="H40" s="61"/>
      <c r="I40" s="61"/>
      <c r="J40" s="61"/>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0:J40"/>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39"/>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0"/>
  <sheetViews>
    <sheetView view="pageBreakPreview" topLeftCell="A19" zoomScaleNormal="100" zoomScaleSheetLayoutView="100" workbookViewId="0">
      <selection activeCell="D29" sqref="D29"/>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21.75"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40.5" customHeight="1" x14ac:dyDescent="0.25">
      <c r="A11" s="4" t="s">
        <v>7</v>
      </c>
      <c r="B11" s="116" t="s">
        <v>60</v>
      </c>
      <c r="C11" s="116"/>
      <c r="D11" s="116"/>
      <c r="E11" s="116"/>
      <c r="F11" s="116"/>
      <c r="G11" s="116"/>
      <c r="H11" s="116"/>
      <c r="I11" s="116"/>
      <c r="J11" s="117"/>
    </row>
    <row r="12" spans="1:11" ht="35.25" customHeight="1" x14ac:dyDescent="0.25">
      <c r="A12" s="4" t="s">
        <v>8</v>
      </c>
      <c r="B12" s="116" t="s">
        <v>50</v>
      </c>
      <c r="C12" s="116"/>
      <c r="D12" s="116"/>
      <c r="E12" s="116"/>
      <c r="F12" s="116"/>
      <c r="G12" s="116"/>
      <c r="H12" s="116"/>
      <c r="I12" s="116"/>
      <c r="J12" s="117"/>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36" customHeight="1" x14ac:dyDescent="0.25">
      <c r="A16" s="4" t="s">
        <v>12</v>
      </c>
      <c r="B16" s="8" t="s">
        <v>103</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2" ht="15.75" x14ac:dyDescent="0.25">
      <c r="A17" s="67" t="s">
        <v>13</v>
      </c>
      <c r="B17" s="68"/>
      <c r="C17" s="68"/>
      <c r="D17" s="68"/>
      <c r="E17" s="68"/>
      <c r="F17" s="68"/>
      <c r="G17" s="68"/>
      <c r="H17" s="68"/>
      <c r="I17" s="68"/>
      <c r="J17" s="69"/>
    </row>
    <row r="18" spans="1:12" ht="29.25" customHeight="1" x14ac:dyDescent="0.25">
      <c r="A18" s="4" t="s">
        <v>14</v>
      </c>
      <c r="B18" s="65" t="s">
        <v>94</v>
      </c>
      <c r="C18" s="65"/>
      <c r="D18" s="65"/>
      <c r="E18" s="65"/>
      <c r="F18" s="65"/>
      <c r="G18" s="65"/>
      <c r="H18" s="65"/>
      <c r="I18" s="65"/>
      <c r="J18" s="66"/>
    </row>
    <row r="19" spans="1:12" ht="76.5" customHeight="1" x14ac:dyDescent="0.25">
      <c r="A19" s="9" t="s">
        <v>15</v>
      </c>
      <c r="B19" s="65" t="s">
        <v>105</v>
      </c>
      <c r="C19" s="65"/>
      <c r="D19" s="65"/>
      <c r="E19" s="65"/>
      <c r="F19" s="65"/>
      <c r="G19" s="65"/>
      <c r="H19" s="65"/>
      <c r="I19" s="65"/>
      <c r="J19" s="66"/>
    </row>
    <row r="20" spans="1:12" ht="34.5" customHeight="1" x14ac:dyDescent="0.25">
      <c r="A20" s="9" t="s">
        <v>16</v>
      </c>
      <c r="B20" s="65" t="s">
        <v>92</v>
      </c>
      <c r="C20" s="65"/>
      <c r="D20" s="65"/>
      <c r="E20" s="65"/>
      <c r="F20" s="65"/>
      <c r="G20" s="65"/>
      <c r="H20" s="65"/>
      <c r="I20" s="65"/>
      <c r="J20" s="66"/>
    </row>
    <row r="21" spans="1:12" ht="35.25" customHeight="1" x14ac:dyDescent="0.25">
      <c r="A21" s="9" t="s">
        <v>37</v>
      </c>
      <c r="B21" s="118" t="s">
        <v>56</v>
      </c>
      <c r="C21" s="65"/>
      <c r="D21" s="65"/>
      <c r="E21" s="65"/>
      <c r="F21" s="65"/>
      <c r="G21" s="65"/>
      <c r="H21" s="65"/>
      <c r="I21" s="65"/>
      <c r="J21" s="66"/>
      <c r="K21" s="1"/>
    </row>
    <row r="22" spans="1:12" ht="15.75" x14ac:dyDescent="0.25">
      <c r="A22" s="67" t="s">
        <v>17</v>
      </c>
      <c r="B22" s="68"/>
      <c r="C22" s="68"/>
      <c r="D22" s="68"/>
      <c r="E22" s="68"/>
      <c r="F22" s="68"/>
      <c r="G22" s="68"/>
      <c r="H22" s="68"/>
      <c r="I22" s="68"/>
      <c r="J22" s="69"/>
    </row>
    <row r="23" spans="1:12" ht="15.75" x14ac:dyDescent="0.25">
      <c r="A23" s="62" t="s">
        <v>18</v>
      </c>
      <c r="B23" s="63"/>
      <c r="C23" s="63"/>
      <c r="D23" s="63"/>
      <c r="E23" s="63"/>
      <c r="F23" s="63"/>
      <c r="G23" s="63"/>
      <c r="H23" s="63"/>
      <c r="I23" s="63"/>
      <c r="J23" s="64"/>
      <c r="K23" s="1"/>
    </row>
    <row r="24" spans="1:12" ht="15" customHeight="1" x14ac:dyDescent="0.25">
      <c r="A24" s="70" t="s">
        <v>19</v>
      </c>
      <c r="B24" s="71"/>
      <c r="C24" s="72" t="s">
        <v>20</v>
      </c>
      <c r="D24" s="73"/>
      <c r="E24" s="73"/>
      <c r="F24" s="73" t="s">
        <v>21</v>
      </c>
      <c r="G24" s="73"/>
      <c r="H24" s="71"/>
      <c r="I24" s="72" t="s">
        <v>22</v>
      </c>
      <c r="J24" s="74"/>
    </row>
    <row r="25" spans="1:12" s="41" customFormat="1" x14ac:dyDescent="0.25">
      <c r="A25" s="109">
        <v>200000</v>
      </c>
      <c r="B25" s="110"/>
      <c r="C25" s="111">
        <v>200000</v>
      </c>
      <c r="D25" s="112"/>
      <c r="E25" s="113"/>
      <c r="F25" s="111">
        <v>124810</v>
      </c>
      <c r="G25" s="112"/>
      <c r="H25" s="113"/>
      <c r="I25" s="114">
        <f>F25/C25</f>
        <v>0.62404999999999999</v>
      </c>
      <c r="J25" s="115"/>
      <c r="K25" s="35"/>
    </row>
    <row r="26" spans="1:12" ht="15.75" x14ac:dyDescent="0.25">
      <c r="A26" s="62" t="s">
        <v>23</v>
      </c>
      <c r="B26" s="63"/>
      <c r="C26" s="63"/>
      <c r="D26" s="63"/>
      <c r="E26" s="63"/>
      <c r="F26" s="63"/>
      <c r="G26" s="63"/>
      <c r="H26" s="63"/>
      <c r="I26" s="63"/>
      <c r="J26" s="64"/>
      <c r="K26" s="1"/>
    </row>
    <row r="27" spans="1:12" ht="15" customHeight="1" x14ac:dyDescent="0.25">
      <c r="A27" s="5"/>
      <c r="B27"/>
      <c r="C27" s="80" t="s">
        <v>48</v>
      </c>
      <c r="D27" s="81"/>
      <c r="E27" s="80" t="s">
        <v>108</v>
      </c>
      <c r="F27" s="81"/>
      <c r="G27" s="80" t="s">
        <v>109</v>
      </c>
      <c r="H27" s="80"/>
      <c r="I27" s="80" t="s">
        <v>24</v>
      </c>
      <c r="J27" s="82"/>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96" x14ac:dyDescent="0.25">
      <c r="A29" s="13" t="s">
        <v>115</v>
      </c>
      <c r="B29" s="14" t="s">
        <v>102</v>
      </c>
      <c r="C29" s="34">
        <v>15</v>
      </c>
      <c r="D29" s="15">
        <v>200000</v>
      </c>
      <c r="E29" s="15">
        <v>4</v>
      </c>
      <c r="F29" s="15">
        <v>50000</v>
      </c>
      <c r="G29" s="16">
        <v>3</v>
      </c>
      <c r="H29" s="15">
        <v>63237.5</v>
      </c>
      <c r="I29" s="17">
        <f>+Tabla134591011121314151617[[#This Row],[Física 
(E)]]/Tabla134591011121314151617[[#This Row],[Física
(C)]]</f>
        <v>0.75</v>
      </c>
      <c r="J29" s="18">
        <f>+Tabla134591011121314151617[[#This Row],[Financiera 
 (F)]]/Tabla134591011121314151617[[#This Row],[Financiera
(D)]]</f>
        <v>1.26475</v>
      </c>
      <c r="L29" s="36"/>
    </row>
    <row r="30" spans="1:12" x14ac:dyDescent="0.25">
      <c r="A30" s="19"/>
      <c r="B30" s="20"/>
      <c r="C30" s="21"/>
      <c r="D30" s="22"/>
      <c r="E30" s="22"/>
      <c r="F30" s="22"/>
      <c r="G30" s="23"/>
      <c r="H30" s="22"/>
      <c r="I30" s="17" t="e">
        <f>+Tabla134591011121314151617[[#This Row],[Física 
(E)]]/Tabla134591011121314151617[[#This Row],[Física
(C)]]</f>
        <v>#DIV/0!</v>
      </c>
      <c r="J30" s="18" t="e">
        <f>+Tabla134591011121314151617[[#This Row],[Financiera 
 (F)]]/Tabla134591011121314151617[[#This Row],[Financiera
(D)]]</f>
        <v>#DIV/0!</v>
      </c>
    </row>
    <row r="31" spans="1:12" ht="15.75" x14ac:dyDescent="0.25">
      <c r="A31" s="67" t="s">
        <v>27</v>
      </c>
      <c r="B31" s="68"/>
      <c r="C31" s="68"/>
      <c r="D31" s="68"/>
      <c r="E31" s="68"/>
      <c r="F31" s="68"/>
      <c r="G31" s="68"/>
      <c r="H31" s="68"/>
      <c r="I31" s="68"/>
      <c r="J31" s="69"/>
    </row>
    <row r="32" spans="1:12" ht="15.75" x14ac:dyDescent="0.25">
      <c r="A32" s="62" t="s">
        <v>28</v>
      </c>
      <c r="B32" s="63"/>
      <c r="C32" s="63"/>
      <c r="D32" s="63"/>
      <c r="E32" s="63"/>
      <c r="F32" s="63"/>
      <c r="G32" s="63"/>
      <c r="H32" s="63"/>
      <c r="I32" s="63"/>
      <c r="J32" s="64"/>
      <c r="K32" s="1"/>
    </row>
    <row r="33" spans="1:11" x14ac:dyDescent="0.25">
      <c r="A33" s="24" t="s">
        <v>29</v>
      </c>
      <c r="B33" s="65" t="s">
        <v>88</v>
      </c>
      <c r="C33" s="65"/>
      <c r="D33" s="65"/>
      <c r="E33" s="65"/>
      <c r="F33" s="65"/>
      <c r="G33" s="65"/>
      <c r="H33" s="65"/>
      <c r="I33" s="65"/>
      <c r="J33" s="66"/>
    </row>
    <row r="34" spans="1:11" ht="30" x14ac:dyDescent="0.25">
      <c r="A34" s="24" t="s">
        <v>30</v>
      </c>
      <c r="B34" s="65" t="s">
        <v>89</v>
      </c>
      <c r="C34" s="65"/>
      <c r="D34" s="65"/>
      <c r="E34" s="65"/>
      <c r="F34" s="65"/>
      <c r="G34" s="65"/>
      <c r="H34" s="65"/>
      <c r="I34" s="65"/>
      <c r="J34" s="66"/>
    </row>
    <row r="35" spans="1:11" ht="58.5" customHeight="1" x14ac:dyDescent="0.25">
      <c r="A35" s="24" t="s">
        <v>31</v>
      </c>
      <c r="B35" s="65" t="s">
        <v>136</v>
      </c>
      <c r="C35" s="65"/>
      <c r="D35" s="65"/>
      <c r="E35" s="65"/>
      <c r="F35" s="65"/>
      <c r="G35" s="65"/>
      <c r="H35" s="65"/>
      <c r="I35" s="65"/>
      <c r="J35" s="66"/>
    </row>
    <row r="36" spans="1:11" ht="46.5" customHeight="1" x14ac:dyDescent="0.25">
      <c r="A36" s="40" t="s">
        <v>32</v>
      </c>
      <c r="B36" s="107" t="s">
        <v>137</v>
      </c>
      <c r="C36" s="107"/>
      <c r="D36" s="107"/>
      <c r="E36" s="107"/>
      <c r="F36" s="107"/>
      <c r="G36" s="107"/>
      <c r="H36" s="107"/>
      <c r="I36" s="107"/>
      <c r="J36" s="108"/>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c r="B39" s="59"/>
      <c r="C39" s="59"/>
      <c r="D39" s="59"/>
      <c r="E39" s="59"/>
      <c r="F39" s="59"/>
      <c r="G39" s="59"/>
      <c r="H39" s="59"/>
      <c r="I39" s="59"/>
      <c r="J39" s="60"/>
    </row>
    <row r="40" spans="1:11" ht="30.75" customHeight="1" x14ac:dyDescent="0.25">
      <c r="A40" s="61" t="s">
        <v>41</v>
      </c>
      <c r="B40" s="61"/>
      <c r="C40" s="61"/>
      <c r="D40" s="61"/>
      <c r="E40" s="61"/>
      <c r="F40" s="61"/>
      <c r="G40" s="61"/>
      <c r="H40" s="61"/>
      <c r="I40" s="61"/>
      <c r="J40" s="61"/>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0:J40"/>
    <mergeCell ref="A32:J32"/>
    <mergeCell ref="B33:J33"/>
    <mergeCell ref="B34:J34"/>
    <mergeCell ref="B35:J35"/>
    <mergeCell ref="B36:J36"/>
    <mergeCell ref="A37:J37"/>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39"/>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4"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19" zoomScaleNormal="100" zoomScaleSheetLayoutView="100" workbookViewId="0">
      <selection activeCell="C29" sqref="C29"/>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21.75"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40.5" customHeight="1" x14ac:dyDescent="0.25">
      <c r="A11" s="4" t="s">
        <v>7</v>
      </c>
      <c r="B11" s="116" t="s">
        <v>60</v>
      </c>
      <c r="C11" s="116"/>
      <c r="D11" s="116"/>
      <c r="E11" s="116"/>
      <c r="F11" s="116"/>
      <c r="G11" s="116"/>
      <c r="H11" s="116"/>
      <c r="I11" s="116"/>
      <c r="J11" s="117"/>
    </row>
    <row r="12" spans="1:11" ht="35.25" customHeight="1" x14ac:dyDescent="0.25">
      <c r="A12" s="4" t="s">
        <v>8</v>
      </c>
      <c r="B12" s="116" t="s">
        <v>50</v>
      </c>
      <c r="C12" s="116"/>
      <c r="D12" s="116"/>
      <c r="E12" s="116"/>
      <c r="F12" s="116"/>
      <c r="G12" s="116"/>
      <c r="H12" s="116"/>
      <c r="I12" s="116"/>
      <c r="J12" s="117"/>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27.75" customHeight="1" x14ac:dyDescent="0.25">
      <c r="A16" s="4" t="s">
        <v>12</v>
      </c>
      <c r="B16" s="8" t="s">
        <v>103</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2" ht="15.75" x14ac:dyDescent="0.25">
      <c r="A17" s="67" t="s">
        <v>13</v>
      </c>
      <c r="B17" s="68"/>
      <c r="C17" s="68"/>
      <c r="D17" s="68"/>
      <c r="E17" s="68"/>
      <c r="F17" s="68"/>
      <c r="G17" s="68"/>
      <c r="H17" s="68"/>
      <c r="I17" s="68"/>
      <c r="J17" s="69"/>
    </row>
    <row r="18" spans="1:12" ht="29.25" customHeight="1" x14ac:dyDescent="0.25">
      <c r="A18" s="4" t="s">
        <v>14</v>
      </c>
      <c r="B18" s="65" t="s">
        <v>94</v>
      </c>
      <c r="C18" s="65"/>
      <c r="D18" s="65"/>
      <c r="E18" s="65"/>
      <c r="F18" s="65"/>
      <c r="G18" s="65"/>
      <c r="H18" s="65"/>
      <c r="I18" s="65"/>
      <c r="J18" s="66"/>
    </row>
    <row r="19" spans="1:12" ht="76.5" customHeight="1" x14ac:dyDescent="0.25">
      <c r="A19" s="9" t="s">
        <v>15</v>
      </c>
      <c r="B19" s="65" t="s">
        <v>105</v>
      </c>
      <c r="C19" s="65"/>
      <c r="D19" s="65"/>
      <c r="E19" s="65"/>
      <c r="F19" s="65"/>
      <c r="G19" s="65"/>
      <c r="H19" s="65"/>
      <c r="I19" s="65"/>
      <c r="J19" s="66"/>
    </row>
    <row r="20" spans="1:12" ht="34.5" customHeight="1" x14ac:dyDescent="0.25">
      <c r="A20" s="9" t="s">
        <v>16</v>
      </c>
      <c r="B20" s="65" t="s">
        <v>92</v>
      </c>
      <c r="C20" s="65"/>
      <c r="D20" s="65"/>
      <c r="E20" s="65"/>
      <c r="F20" s="65"/>
      <c r="G20" s="65"/>
      <c r="H20" s="65"/>
      <c r="I20" s="65"/>
      <c r="J20" s="66"/>
    </row>
    <row r="21" spans="1:12" ht="35.25" customHeight="1" x14ac:dyDescent="0.25">
      <c r="A21" s="9" t="s">
        <v>37</v>
      </c>
      <c r="B21" s="118" t="s">
        <v>56</v>
      </c>
      <c r="C21" s="65"/>
      <c r="D21" s="65"/>
      <c r="E21" s="65"/>
      <c r="F21" s="65"/>
      <c r="G21" s="65"/>
      <c r="H21" s="65"/>
      <c r="I21" s="65"/>
      <c r="J21" s="66"/>
      <c r="K21" s="1"/>
    </row>
    <row r="22" spans="1:12" ht="15.75" x14ac:dyDescent="0.25">
      <c r="A22" s="67" t="s">
        <v>17</v>
      </c>
      <c r="B22" s="68"/>
      <c r="C22" s="68"/>
      <c r="D22" s="68"/>
      <c r="E22" s="68"/>
      <c r="F22" s="68"/>
      <c r="G22" s="68"/>
      <c r="H22" s="68"/>
      <c r="I22" s="68"/>
      <c r="J22" s="69"/>
    </row>
    <row r="23" spans="1:12" ht="15.75" x14ac:dyDescent="0.25">
      <c r="A23" s="62" t="s">
        <v>18</v>
      </c>
      <c r="B23" s="63"/>
      <c r="C23" s="63"/>
      <c r="D23" s="63"/>
      <c r="E23" s="63"/>
      <c r="F23" s="63"/>
      <c r="G23" s="63"/>
      <c r="H23" s="63"/>
      <c r="I23" s="63"/>
      <c r="J23" s="64"/>
      <c r="K23" s="1"/>
    </row>
    <row r="24" spans="1:12" ht="15" customHeight="1" x14ac:dyDescent="0.25">
      <c r="A24" s="70" t="s">
        <v>19</v>
      </c>
      <c r="B24" s="71"/>
      <c r="C24" s="72" t="s">
        <v>20</v>
      </c>
      <c r="D24" s="73"/>
      <c r="E24" s="73"/>
      <c r="F24" s="73" t="s">
        <v>21</v>
      </c>
      <c r="G24" s="73"/>
      <c r="H24" s="71"/>
      <c r="I24" s="72" t="s">
        <v>22</v>
      </c>
      <c r="J24" s="74"/>
    </row>
    <row r="25" spans="1:12" s="41" customFormat="1" x14ac:dyDescent="0.25">
      <c r="A25" s="109">
        <v>200000</v>
      </c>
      <c r="B25" s="110"/>
      <c r="C25" s="111">
        <v>200000</v>
      </c>
      <c r="D25" s="112"/>
      <c r="E25" s="113"/>
      <c r="F25" s="111">
        <v>0</v>
      </c>
      <c r="G25" s="112"/>
      <c r="H25" s="113"/>
      <c r="I25" s="114">
        <f>F25/C25</f>
        <v>0</v>
      </c>
      <c r="J25" s="115"/>
      <c r="K25" s="35"/>
    </row>
    <row r="26" spans="1:12" ht="15.75" x14ac:dyDescent="0.25">
      <c r="A26" s="62" t="s">
        <v>23</v>
      </c>
      <c r="B26" s="63"/>
      <c r="C26" s="63"/>
      <c r="D26" s="63"/>
      <c r="E26" s="63"/>
      <c r="F26" s="63"/>
      <c r="G26" s="63"/>
      <c r="H26" s="63"/>
      <c r="I26" s="63"/>
      <c r="J26" s="64"/>
      <c r="K26" s="1"/>
    </row>
    <row r="27" spans="1:12" ht="15" customHeight="1" x14ac:dyDescent="0.25">
      <c r="A27" s="5"/>
      <c r="B27"/>
      <c r="C27" s="80" t="s">
        <v>48</v>
      </c>
      <c r="D27" s="81"/>
      <c r="E27" s="80" t="s">
        <v>108</v>
      </c>
      <c r="F27" s="81"/>
      <c r="G27" s="80" t="s">
        <v>109</v>
      </c>
      <c r="H27" s="80"/>
      <c r="I27" s="80" t="s">
        <v>24</v>
      </c>
      <c r="J27" s="82"/>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84" x14ac:dyDescent="0.25">
      <c r="A29" s="13" t="s">
        <v>116</v>
      </c>
      <c r="B29" s="14" t="s">
        <v>91</v>
      </c>
      <c r="C29" s="34">
        <v>5</v>
      </c>
      <c r="D29" s="15">
        <v>200000</v>
      </c>
      <c r="E29" s="15">
        <v>1</v>
      </c>
      <c r="F29" s="15">
        <v>50000</v>
      </c>
      <c r="G29" s="16">
        <v>2</v>
      </c>
      <c r="H29" s="15">
        <v>0</v>
      </c>
      <c r="I29" s="17">
        <f>+Tabla13459101112131415161718[[#This Row],[Física 
(E)]]/Tabla13459101112131415161718[[#This Row],[Física
(C)]]</f>
        <v>2</v>
      </c>
      <c r="J29" s="18">
        <f>+Tabla13459101112131415161718[[#This Row],[Financiera 
 (F)]]/Tabla13459101112131415161718[[#This Row],[Financiera
(D)]]</f>
        <v>0</v>
      </c>
      <c r="L29" s="36"/>
    </row>
    <row r="30" spans="1:12" x14ac:dyDescent="0.25">
      <c r="A30" s="19"/>
      <c r="B30" s="20"/>
      <c r="C30" s="21"/>
      <c r="D30" s="22"/>
      <c r="E30" s="22"/>
      <c r="F30" s="22"/>
      <c r="G30" s="23"/>
      <c r="H30" s="22"/>
      <c r="I30" s="17" t="e">
        <f>+Tabla13459101112131415161718[[#This Row],[Física 
(E)]]/Tabla13459101112131415161718[[#This Row],[Física
(C)]]</f>
        <v>#DIV/0!</v>
      </c>
      <c r="J30" s="18" t="e">
        <f>+Tabla13459101112131415161718[[#This Row],[Financiera 
 (F)]]/Tabla13459101112131415161718[[#This Row],[Financiera
(D)]]</f>
        <v>#DIV/0!</v>
      </c>
    </row>
    <row r="31" spans="1:12" ht="15.75" x14ac:dyDescent="0.25">
      <c r="A31" s="67" t="s">
        <v>27</v>
      </c>
      <c r="B31" s="68"/>
      <c r="C31" s="68"/>
      <c r="D31" s="68"/>
      <c r="E31" s="68"/>
      <c r="F31" s="68"/>
      <c r="G31" s="68"/>
      <c r="H31" s="68"/>
      <c r="I31" s="68"/>
      <c r="J31" s="69"/>
    </row>
    <row r="32" spans="1:12" ht="15.75" x14ac:dyDescent="0.25">
      <c r="A32" s="62" t="s">
        <v>28</v>
      </c>
      <c r="B32" s="63"/>
      <c r="C32" s="63"/>
      <c r="D32" s="63"/>
      <c r="E32" s="63"/>
      <c r="F32" s="63"/>
      <c r="G32" s="63"/>
      <c r="H32" s="63"/>
      <c r="I32" s="63"/>
      <c r="J32" s="64"/>
      <c r="K32" s="1"/>
    </row>
    <row r="33" spans="1:11" x14ac:dyDescent="0.25">
      <c r="A33" s="24" t="s">
        <v>29</v>
      </c>
      <c r="B33" s="65" t="s">
        <v>88</v>
      </c>
      <c r="C33" s="65"/>
      <c r="D33" s="65"/>
      <c r="E33" s="65"/>
      <c r="F33" s="65"/>
      <c r="G33" s="65"/>
      <c r="H33" s="65"/>
      <c r="I33" s="65"/>
      <c r="J33" s="66"/>
    </row>
    <row r="34" spans="1:11" ht="30" x14ac:dyDescent="0.25">
      <c r="A34" s="24" t="s">
        <v>30</v>
      </c>
      <c r="B34" s="65" t="s">
        <v>90</v>
      </c>
      <c r="C34" s="65"/>
      <c r="D34" s="65"/>
      <c r="E34" s="65"/>
      <c r="F34" s="65"/>
      <c r="G34" s="65"/>
      <c r="H34" s="65"/>
      <c r="I34" s="65"/>
      <c r="J34" s="66"/>
    </row>
    <row r="35" spans="1:11" ht="85.5" customHeight="1" x14ac:dyDescent="0.25">
      <c r="A35" s="24" t="s">
        <v>31</v>
      </c>
      <c r="B35" s="65" t="s">
        <v>138</v>
      </c>
      <c r="C35" s="65"/>
      <c r="D35" s="65"/>
      <c r="E35" s="65"/>
      <c r="F35" s="65"/>
      <c r="G35" s="65"/>
      <c r="H35" s="65"/>
      <c r="I35" s="65"/>
      <c r="J35" s="66"/>
    </row>
    <row r="36" spans="1:11" ht="46.5" customHeight="1" x14ac:dyDescent="0.25">
      <c r="A36" s="40" t="s">
        <v>32</v>
      </c>
      <c r="B36" s="107" t="s">
        <v>139</v>
      </c>
      <c r="C36" s="107"/>
      <c r="D36" s="107"/>
      <c r="E36" s="107"/>
      <c r="F36" s="107"/>
      <c r="G36" s="107"/>
      <c r="H36" s="107"/>
      <c r="I36" s="107"/>
      <c r="J36" s="108"/>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c r="B39" s="59"/>
      <c r="C39" s="59"/>
      <c r="D39" s="59"/>
      <c r="E39" s="59"/>
      <c r="F39" s="59"/>
      <c r="G39" s="59"/>
      <c r="H39" s="59"/>
      <c r="I39" s="59"/>
      <c r="J39" s="60"/>
    </row>
    <row r="40" spans="1:11" ht="27.75" customHeight="1" x14ac:dyDescent="0.25">
      <c r="A40" s="30"/>
      <c r="B40" s="30"/>
      <c r="C40" s="30"/>
      <c r="D40" s="30"/>
      <c r="E40" s="30"/>
      <c r="F40" s="30"/>
      <c r="G40" s="30"/>
      <c r="H40" s="30"/>
      <c r="I40" s="30"/>
      <c r="J40" s="30"/>
    </row>
    <row r="41" spans="1:11" ht="30.75" customHeight="1" x14ac:dyDescent="0.25">
      <c r="A41" s="61" t="s">
        <v>41</v>
      </c>
      <c r="B41" s="61"/>
      <c r="C41" s="61"/>
      <c r="D41" s="61"/>
      <c r="E41" s="61"/>
      <c r="F41" s="61"/>
      <c r="G41" s="61"/>
      <c r="H41" s="61"/>
      <c r="I41" s="61"/>
      <c r="J41" s="61"/>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26:D28"/>
  <sheetViews>
    <sheetView topLeftCell="A19" workbookViewId="0">
      <selection activeCell="B28" sqref="B28:D28"/>
    </sheetView>
  </sheetViews>
  <sheetFormatPr baseColWidth="10" defaultColWidth="11.42578125" defaultRowHeight="15" x14ac:dyDescent="0.25"/>
  <sheetData>
    <row r="26" spans="2:4" x14ac:dyDescent="0.25">
      <c r="B26" s="119"/>
      <c r="C26" s="119"/>
      <c r="D26" s="119"/>
    </row>
    <row r="27" spans="2:4" x14ac:dyDescent="0.25">
      <c r="B27" s="120" t="s">
        <v>106</v>
      </c>
      <c r="C27" s="120"/>
      <c r="D27" s="120"/>
    </row>
    <row r="28" spans="2:4" ht="37.5" customHeight="1" x14ac:dyDescent="0.25">
      <c r="B28" s="121" t="s">
        <v>104</v>
      </c>
      <c r="C28" s="121"/>
      <c r="D28" s="121"/>
    </row>
  </sheetData>
  <mergeCells count="3">
    <mergeCell ref="B26:D26"/>
    <mergeCell ref="B27:D27"/>
    <mergeCell ref="B28:D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41"/>
  <sheetViews>
    <sheetView zoomScale="110" zoomScaleNormal="110" workbookViewId="0">
      <selection activeCell="B36" sqref="B36:J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21.75"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31.5" customHeight="1" x14ac:dyDescent="0.25">
      <c r="A11" s="4" t="s">
        <v>7</v>
      </c>
      <c r="B11" s="83" t="s">
        <v>59</v>
      </c>
      <c r="C11" s="83"/>
      <c r="D11" s="83"/>
      <c r="E11" s="83"/>
      <c r="F11" s="83"/>
      <c r="G11" s="83"/>
      <c r="H11" s="83"/>
      <c r="I11" s="83"/>
      <c r="J11" s="83"/>
    </row>
    <row r="12" spans="1:11" ht="41.25" customHeight="1" x14ac:dyDescent="0.25">
      <c r="A12" s="4" t="s">
        <v>8</v>
      </c>
      <c r="B12" s="83" t="s">
        <v>50</v>
      </c>
      <c r="C12" s="83"/>
      <c r="D12" s="83"/>
      <c r="E12" s="83"/>
      <c r="F12" s="83"/>
      <c r="G12" s="83"/>
      <c r="H12" s="83"/>
      <c r="I12" s="83"/>
      <c r="J12" s="83"/>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32.25" customHeight="1" x14ac:dyDescent="0.25">
      <c r="A16" s="4" t="s">
        <v>12</v>
      </c>
      <c r="B16" s="8" t="s">
        <v>103</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1" ht="15.75" x14ac:dyDescent="0.25">
      <c r="A17" s="67" t="s">
        <v>13</v>
      </c>
      <c r="B17" s="68"/>
      <c r="C17" s="68"/>
      <c r="D17" s="68"/>
      <c r="E17" s="68"/>
      <c r="F17" s="68"/>
      <c r="G17" s="68"/>
      <c r="H17" s="68"/>
      <c r="I17" s="68"/>
      <c r="J17" s="69"/>
    </row>
    <row r="18" spans="1:11" ht="29.25" customHeight="1" x14ac:dyDescent="0.25">
      <c r="A18" s="4" t="s">
        <v>14</v>
      </c>
      <c r="B18" s="65" t="s">
        <v>95</v>
      </c>
      <c r="C18" s="65"/>
      <c r="D18" s="65"/>
      <c r="E18" s="65"/>
      <c r="F18" s="65"/>
      <c r="G18" s="65"/>
      <c r="H18" s="65"/>
      <c r="I18" s="65"/>
      <c r="J18" s="66"/>
    </row>
    <row r="19" spans="1:11" ht="73.5" customHeight="1" x14ac:dyDescent="0.25">
      <c r="A19" s="9" t="s">
        <v>15</v>
      </c>
      <c r="B19" s="65" t="s">
        <v>58</v>
      </c>
      <c r="C19" s="65"/>
      <c r="D19" s="65"/>
      <c r="E19" s="65"/>
      <c r="F19" s="65"/>
      <c r="G19" s="65"/>
      <c r="H19" s="65"/>
      <c r="I19" s="65"/>
      <c r="J19" s="66"/>
    </row>
    <row r="20" spans="1:11" ht="34.5" customHeight="1" x14ac:dyDescent="0.25">
      <c r="A20" s="9" t="s">
        <v>16</v>
      </c>
      <c r="B20" s="65" t="s">
        <v>64</v>
      </c>
      <c r="C20" s="65"/>
      <c r="D20" s="65"/>
      <c r="E20" s="65"/>
      <c r="F20" s="65"/>
      <c r="G20" s="65"/>
      <c r="H20" s="65"/>
      <c r="I20" s="65"/>
      <c r="J20" s="66"/>
    </row>
    <row r="21" spans="1:11" ht="35.25" customHeight="1" x14ac:dyDescent="0.25">
      <c r="A21" s="9" t="s">
        <v>37</v>
      </c>
      <c r="B21" s="65"/>
      <c r="C21" s="65"/>
      <c r="D21" s="65"/>
      <c r="E21" s="65"/>
      <c r="F21" s="65"/>
      <c r="G21" s="65"/>
      <c r="H21" s="65"/>
      <c r="I21" s="65"/>
      <c r="J21" s="66"/>
      <c r="K21" s="1"/>
    </row>
    <row r="22" spans="1:11" ht="15.75" x14ac:dyDescent="0.25">
      <c r="A22" s="67" t="s">
        <v>17</v>
      </c>
      <c r="B22" s="68"/>
      <c r="C22" s="68"/>
      <c r="D22" s="68"/>
      <c r="E22" s="68"/>
      <c r="F22" s="68"/>
      <c r="G22" s="68"/>
      <c r="H22" s="68"/>
      <c r="I22" s="68"/>
      <c r="J22" s="69"/>
    </row>
    <row r="23" spans="1:11" ht="15.75" x14ac:dyDescent="0.25">
      <c r="A23" s="62" t="s">
        <v>18</v>
      </c>
      <c r="B23" s="63"/>
      <c r="C23" s="63"/>
      <c r="D23" s="63"/>
      <c r="E23" s="63"/>
      <c r="F23" s="63"/>
      <c r="G23" s="63"/>
      <c r="H23" s="63"/>
      <c r="I23" s="63"/>
      <c r="J23" s="64"/>
      <c r="K23" s="1"/>
    </row>
    <row r="24" spans="1:11" ht="15" customHeight="1" x14ac:dyDescent="0.25">
      <c r="A24" s="70" t="s">
        <v>19</v>
      </c>
      <c r="B24" s="71"/>
      <c r="C24" s="72" t="s">
        <v>20</v>
      </c>
      <c r="D24" s="73"/>
      <c r="E24" s="73"/>
      <c r="F24" s="73" t="s">
        <v>21</v>
      </c>
      <c r="G24" s="73"/>
      <c r="H24" s="71"/>
      <c r="I24" s="72" t="s">
        <v>22</v>
      </c>
      <c r="J24" s="74"/>
    </row>
    <row r="25" spans="1:11" s="38" customFormat="1" x14ac:dyDescent="0.25">
      <c r="A25" s="105">
        <v>17500000</v>
      </c>
      <c r="B25" s="106"/>
      <c r="C25" s="75">
        <v>17500000</v>
      </c>
      <c r="D25" s="76"/>
      <c r="E25" s="77"/>
      <c r="F25" s="75">
        <v>110956.6</v>
      </c>
      <c r="G25" s="76"/>
      <c r="H25" s="77"/>
      <c r="I25" s="78">
        <f>+F25/C25</f>
        <v>6.3403771428571431E-3</v>
      </c>
      <c r="J25" s="79"/>
      <c r="K25" s="37"/>
    </row>
    <row r="26" spans="1:11" ht="15.75" x14ac:dyDescent="0.25">
      <c r="A26" s="62" t="s">
        <v>23</v>
      </c>
      <c r="B26" s="63"/>
      <c r="C26" s="63"/>
      <c r="D26" s="63"/>
      <c r="E26" s="63"/>
      <c r="F26" s="63"/>
      <c r="G26" s="63"/>
      <c r="H26" s="63"/>
      <c r="I26" s="63"/>
      <c r="J26" s="64"/>
      <c r="K26" s="1"/>
    </row>
    <row r="27" spans="1:11" ht="15" customHeight="1" x14ac:dyDescent="0.25">
      <c r="A27" s="5"/>
      <c r="B27"/>
      <c r="C27" s="80" t="s">
        <v>48</v>
      </c>
      <c r="D27" s="81"/>
      <c r="E27" s="80" t="s">
        <v>108</v>
      </c>
      <c r="F27" s="81"/>
      <c r="G27" s="80" t="s">
        <v>109</v>
      </c>
      <c r="H27" s="80"/>
      <c r="I27" s="80" t="s">
        <v>24</v>
      </c>
      <c r="J27" s="82"/>
    </row>
    <row r="28" spans="1:11" ht="38.25" x14ac:dyDescent="0.25">
      <c r="A28" s="10" t="s">
        <v>25</v>
      </c>
      <c r="B28" s="11" t="s">
        <v>26</v>
      </c>
      <c r="C28" s="11" t="s">
        <v>38</v>
      </c>
      <c r="D28" s="11" t="s">
        <v>39</v>
      </c>
      <c r="E28" s="11" t="s">
        <v>42</v>
      </c>
      <c r="F28" s="11" t="s">
        <v>43</v>
      </c>
      <c r="G28" s="11" t="s">
        <v>44</v>
      </c>
      <c r="H28" s="11" t="s">
        <v>45</v>
      </c>
      <c r="I28" s="11" t="s">
        <v>46</v>
      </c>
      <c r="J28" s="12" t="s">
        <v>47</v>
      </c>
    </row>
    <row r="29" spans="1:11" ht="48" x14ac:dyDescent="0.25">
      <c r="A29" s="13" t="s">
        <v>110</v>
      </c>
      <c r="B29" s="14" t="s">
        <v>93</v>
      </c>
      <c r="C29" s="33">
        <v>20000</v>
      </c>
      <c r="D29" s="15">
        <v>17500000</v>
      </c>
      <c r="E29" s="15">
        <v>5000</v>
      </c>
      <c r="F29" s="15">
        <v>5000000</v>
      </c>
      <c r="G29" s="16">
        <v>492</v>
      </c>
      <c r="H29" s="15">
        <v>93705</v>
      </c>
      <c r="I29" s="17">
        <f>+Tabla176[[#This Row],[Física 
(E)]]/Tabla176[[#This Row],[Física
(C)]]</f>
        <v>9.8400000000000001E-2</v>
      </c>
      <c r="J29" s="18">
        <f>Tabla176[[#This Row],[Financiera 
 (F)]]/Tabla176[[#This Row],[Financiera
(D)]]</f>
        <v>1.8741000000000001E-2</v>
      </c>
    </row>
    <row r="30" spans="1:11" x14ac:dyDescent="0.25">
      <c r="A30" s="19"/>
      <c r="B30" s="20"/>
      <c r="C30" s="21"/>
      <c r="D30" s="22"/>
      <c r="E30" s="22"/>
      <c r="F30" s="22"/>
      <c r="G30" s="23"/>
      <c r="H30" s="22"/>
      <c r="I30" s="17" t="e">
        <f>+Tabla176[[#This Row],[Física 
(E)]]/Tabla176[[#This Row],[Física
(C)]]</f>
        <v>#DIV/0!</v>
      </c>
      <c r="J30" s="18" t="e">
        <f>Tabla176[[#This Row],[Financiera 
 (F)]]/Tabla176[[#This Row],[Financiera
(D)]]</f>
        <v>#DIV/0!</v>
      </c>
    </row>
    <row r="31" spans="1:11" ht="15.75" x14ac:dyDescent="0.25">
      <c r="A31" s="67" t="s">
        <v>27</v>
      </c>
      <c r="B31" s="68"/>
      <c r="C31" s="68"/>
      <c r="D31" s="68"/>
      <c r="E31" s="68"/>
      <c r="F31" s="68"/>
      <c r="G31" s="68"/>
      <c r="H31" s="68"/>
      <c r="I31" s="68"/>
      <c r="J31" s="69"/>
    </row>
    <row r="32" spans="1:11" ht="15.75" x14ac:dyDescent="0.25">
      <c r="A32" s="62" t="s">
        <v>28</v>
      </c>
      <c r="B32" s="63"/>
      <c r="C32" s="63"/>
      <c r="D32" s="63"/>
      <c r="E32" s="63"/>
      <c r="F32" s="63"/>
      <c r="G32" s="63"/>
      <c r="H32" s="63"/>
      <c r="I32" s="63"/>
      <c r="J32" s="64"/>
      <c r="K32" s="1"/>
    </row>
    <row r="33" spans="1:11" x14ac:dyDescent="0.25">
      <c r="A33" s="24" t="s">
        <v>29</v>
      </c>
      <c r="B33" s="65" t="s">
        <v>66</v>
      </c>
      <c r="C33" s="65"/>
      <c r="D33" s="65"/>
      <c r="E33" s="65"/>
      <c r="F33" s="65"/>
      <c r="G33" s="65"/>
      <c r="H33" s="65"/>
      <c r="I33" s="65"/>
      <c r="J33" s="66"/>
    </row>
    <row r="34" spans="1:11" ht="30" x14ac:dyDescent="0.25">
      <c r="A34" s="24" t="s">
        <v>30</v>
      </c>
      <c r="B34" s="65" t="s">
        <v>65</v>
      </c>
      <c r="C34" s="65"/>
      <c r="D34" s="65"/>
      <c r="E34" s="65"/>
      <c r="F34" s="65"/>
      <c r="G34" s="65"/>
      <c r="H34" s="65"/>
      <c r="I34" s="65"/>
      <c r="J34" s="66"/>
    </row>
    <row r="35" spans="1:11" ht="80.25" customHeight="1" x14ac:dyDescent="0.25">
      <c r="A35" s="24" t="s">
        <v>31</v>
      </c>
      <c r="B35" s="65" t="s">
        <v>121</v>
      </c>
      <c r="C35" s="65"/>
      <c r="D35" s="65"/>
      <c r="E35" s="65"/>
      <c r="F35" s="65"/>
      <c r="G35" s="65"/>
      <c r="H35" s="65"/>
      <c r="I35" s="65"/>
      <c r="J35" s="66"/>
    </row>
    <row r="36" spans="1:11" ht="62.25" customHeight="1" x14ac:dyDescent="0.25">
      <c r="A36" s="40" t="s">
        <v>32</v>
      </c>
      <c r="B36" s="65" t="s">
        <v>122</v>
      </c>
      <c r="C36" s="65"/>
      <c r="D36" s="65"/>
      <c r="E36" s="65"/>
      <c r="F36" s="65"/>
      <c r="G36" s="65"/>
      <c r="H36" s="65"/>
      <c r="I36" s="65"/>
      <c r="J36" s="66"/>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t="s">
        <v>40</v>
      </c>
      <c r="B39" s="59"/>
      <c r="C39" s="59"/>
      <c r="D39" s="59"/>
      <c r="E39" s="59"/>
      <c r="F39" s="59"/>
      <c r="G39" s="59"/>
      <c r="H39" s="59"/>
      <c r="I39" s="59"/>
      <c r="J39" s="60"/>
    </row>
    <row r="40" spans="1:11" ht="27.75" customHeight="1" x14ac:dyDescent="0.25">
      <c r="A40" s="30"/>
      <c r="B40" s="30"/>
      <c r="C40" s="30"/>
      <c r="D40" s="30"/>
      <c r="E40" s="30"/>
      <c r="F40" s="30"/>
      <c r="G40" s="30"/>
      <c r="H40" s="30"/>
      <c r="I40" s="30"/>
      <c r="J40" s="30"/>
    </row>
    <row r="41" spans="1:11" ht="30.75" customHeight="1" x14ac:dyDescent="0.25">
      <c r="A41" s="61" t="s">
        <v>41</v>
      </c>
      <c r="B41" s="61"/>
      <c r="C41" s="61"/>
      <c r="D41" s="61"/>
      <c r="E41" s="61"/>
      <c r="F41" s="61"/>
      <c r="G41" s="61"/>
      <c r="H41" s="61"/>
      <c r="I41" s="61"/>
      <c r="J41" s="61"/>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fitToHeight="0"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41"/>
  <sheetViews>
    <sheetView topLeftCell="A35" zoomScale="110" zoomScaleNormal="110" workbookViewId="0">
      <selection activeCell="B36" sqref="B36:J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21.75"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31.5" customHeight="1" x14ac:dyDescent="0.25">
      <c r="A11" s="4" t="s">
        <v>7</v>
      </c>
      <c r="B11" s="83" t="s">
        <v>59</v>
      </c>
      <c r="C11" s="83"/>
      <c r="D11" s="83"/>
      <c r="E11" s="83"/>
      <c r="F11" s="83"/>
      <c r="G11" s="83"/>
      <c r="H11" s="83"/>
      <c r="I11" s="83"/>
      <c r="J11" s="83"/>
    </row>
    <row r="12" spans="1:11" ht="41.25" customHeight="1" x14ac:dyDescent="0.25">
      <c r="A12" s="4" t="s">
        <v>8</v>
      </c>
      <c r="B12" s="83" t="s">
        <v>50</v>
      </c>
      <c r="C12" s="83"/>
      <c r="D12" s="83"/>
      <c r="E12" s="83"/>
      <c r="F12" s="83"/>
      <c r="G12" s="83"/>
      <c r="H12" s="83"/>
      <c r="I12" s="83"/>
      <c r="J12" s="83"/>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35.25" customHeight="1" x14ac:dyDescent="0.25">
      <c r="A16" s="4" t="s">
        <v>12</v>
      </c>
      <c r="B16" s="8" t="s">
        <v>103</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1" ht="15.75" x14ac:dyDescent="0.25">
      <c r="A17" s="67" t="s">
        <v>13</v>
      </c>
      <c r="B17" s="68"/>
      <c r="C17" s="68"/>
      <c r="D17" s="68"/>
      <c r="E17" s="68"/>
      <c r="F17" s="68"/>
      <c r="G17" s="68"/>
      <c r="H17" s="68"/>
      <c r="I17" s="68"/>
      <c r="J17" s="69"/>
    </row>
    <row r="18" spans="1:11" ht="29.25" customHeight="1" x14ac:dyDescent="0.25">
      <c r="A18" s="4" t="s">
        <v>14</v>
      </c>
      <c r="B18" s="65" t="s">
        <v>95</v>
      </c>
      <c r="C18" s="65"/>
      <c r="D18" s="65"/>
      <c r="E18" s="65"/>
      <c r="F18" s="65"/>
      <c r="G18" s="65"/>
      <c r="H18" s="65"/>
      <c r="I18" s="65"/>
      <c r="J18" s="66"/>
    </row>
    <row r="19" spans="1:11" ht="73.5" customHeight="1" x14ac:dyDescent="0.25">
      <c r="A19" s="9" t="s">
        <v>15</v>
      </c>
      <c r="B19" s="65" t="s">
        <v>58</v>
      </c>
      <c r="C19" s="65"/>
      <c r="D19" s="65"/>
      <c r="E19" s="65"/>
      <c r="F19" s="65"/>
      <c r="G19" s="65"/>
      <c r="H19" s="65"/>
      <c r="I19" s="65"/>
      <c r="J19" s="66"/>
    </row>
    <row r="20" spans="1:11" ht="34.5" customHeight="1" x14ac:dyDescent="0.25">
      <c r="A20" s="9" t="s">
        <v>16</v>
      </c>
      <c r="B20" s="65" t="s">
        <v>64</v>
      </c>
      <c r="C20" s="65"/>
      <c r="D20" s="65"/>
      <c r="E20" s="65"/>
      <c r="F20" s="65"/>
      <c r="G20" s="65"/>
      <c r="H20" s="65"/>
      <c r="I20" s="65"/>
      <c r="J20" s="66"/>
    </row>
    <row r="21" spans="1:11" ht="35.25" customHeight="1" x14ac:dyDescent="0.25">
      <c r="A21" s="9" t="s">
        <v>37</v>
      </c>
      <c r="B21" s="65"/>
      <c r="C21" s="65"/>
      <c r="D21" s="65"/>
      <c r="E21" s="65"/>
      <c r="F21" s="65"/>
      <c r="G21" s="65"/>
      <c r="H21" s="65"/>
      <c r="I21" s="65"/>
      <c r="J21" s="66"/>
      <c r="K21" s="1"/>
    </row>
    <row r="22" spans="1:11" ht="15.75" x14ac:dyDescent="0.25">
      <c r="A22" s="67" t="s">
        <v>17</v>
      </c>
      <c r="B22" s="68"/>
      <c r="C22" s="68"/>
      <c r="D22" s="68"/>
      <c r="E22" s="68"/>
      <c r="F22" s="68"/>
      <c r="G22" s="68"/>
      <c r="H22" s="68"/>
      <c r="I22" s="68"/>
      <c r="J22" s="69"/>
    </row>
    <row r="23" spans="1:11" ht="15.75" x14ac:dyDescent="0.25">
      <c r="A23" s="62" t="s">
        <v>18</v>
      </c>
      <c r="B23" s="63"/>
      <c r="C23" s="63"/>
      <c r="D23" s="63"/>
      <c r="E23" s="63"/>
      <c r="F23" s="63"/>
      <c r="G23" s="63"/>
      <c r="H23" s="63"/>
      <c r="I23" s="63"/>
      <c r="J23" s="64"/>
      <c r="K23" s="1"/>
    </row>
    <row r="24" spans="1:11" ht="15" customHeight="1" x14ac:dyDescent="0.25">
      <c r="A24" s="70" t="s">
        <v>19</v>
      </c>
      <c r="B24" s="71"/>
      <c r="C24" s="72" t="s">
        <v>20</v>
      </c>
      <c r="D24" s="73"/>
      <c r="E24" s="73"/>
      <c r="F24" s="73" t="s">
        <v>21</v>
      </c>
      <c r="G24" s="73"/>
      <c r="H24" s="71"/>
      <c r="I24" s="72" t="s">
        <v>22</v>
      </c>
      <c r="J24" s="74"/>
    </row>
    <row r="25" spans="1:11" s="38" customFormat="1" x14ac:dyDescent="0.25">
      <c r="A25" s="105">
        <v>500000</v>
      </c>
      <c r="B25" s="106"/>
      <c r="C25" s="75">
        <v>500000</v>
      </c>
      <c r="D25" s="76"/>
      <c r="E25" s="77"/>
      <c r="F25" s="75">
        <v>18097.5</v>
      </c>
      <c r="G25" s="76"/>
      <c r="H25" s="77"/>
      <c r="I25" s="78">
        <f>+F25/C25</f>
        <v>3.6194999999999998E-2</v>
      </c>
      <c r="J25" s="79"/>
      <c r="K25" s="37"/>
    </row>
    <row r="26" spans="1:11" ht="15.75" x14ac:dyDescent="0.25">
      <c r="A26" s="62" t="s">
        <v>23</v>
      </c>
      <c r="B26" s="63"/>
      <c r="C26" s="63"/>
      <c r="D26" s="63"/>
      <c r="E26" s="63"/>
      <c r="F26" s="63"/>
      <c r="G26" s="63"/>
      <c r="H26" s="63"/>
      <c r="I26" s="63"/>
      <c r="J26" s="64"/>
      <c r="K26" s="1"/>
    </row>
    <row r="27" spans="1:11" ht="15" customHeight="1" x14ac:dyDescent="0.25">
      <c r="A27" s="5"/>
      <c r="B27"/>
      <c r="C27" s="80" t="s">
        <v>48</v>
      </c>
      <c r="D27" s="81"/>
      <c r="E27" s="80" t="s">
        <v>108</v>
      </c>
      <c r="F27" s="81"/>
      <c r="G27" s="80" t="s">
        <v>109</v>
      </c>
      <c r="H27" s="80"/>
      <c r="I27" s="80" t="s">
        <v>24</v>
      </c>
      <c r="J27" s="82"/>
    </row>
    <row r="28" spans="1:11" ht="38.25" x14ac:dyDescent="0.25">
      <c r="A28" s="10" t="s">
        <v>25</v>
      </c>
      <c r="B28" s="11" t="s">
        <v>26</v>
      </c>
      <c r="C28" s="11" t="s">
        <v>38</v>
      </c>
      <c r="D28" s="11" t="s">
        <v>39</v>
      </c>
      <c r="E28" s="11" t="s">
        <v>42</v>
      </c>
      <c r="F28" s="11" t="s">
        <v>43</v>
      </c>
      <c r="G28" s="11" t="s">
        <v>44</v>
      </c>
      <c r="H28" s="11" t="s">
        <v>45</v>
      </c>
      <c r="I28" s="11" t="s">
        <v>46</v>
      </c>
      <c r="J28" s="12" t="s">
        <v>47</v>
      </c>
    </row>
    <row r="29" spans="1:11" ht="48" x14ac:dyDescent="0.25">
      <c r="A29" s="13" t="s">
        <v>118</v>
      </c>
      <c r="B29" s="14" t="s">
        <v>61</v>
      </c>
      <c r="C29" s="33">
        <v>92472</v>
      </c>
      <c r="D29" s="15">
        <v>500000</v>
      </c>
      <c r="E29" s="15">
        <v>22099</v>
      </c>
      <c r="F29" s="15">
        <v>100000</v>
      </c>
      <c r="G29" s="16">
        <v>25246</v>
      </c>
      <c r="H29" s="23">
        <v>10200</v>
      </c>
      <c r="I29" s="17">
        <f>+Tabla18[[#This Row],[Física 
(E)]]/Tabla18[[#This Row],[Física
(C)]]</f>
        <v>1.1424046336938323</v>
      </c>
      <c r="J29" s="18">
        <f>+Tabla18[[#This Row],[Financiera 
 (F)]]/Tabla18[[#This Row],[Financiera
(D)]]</f>
        <v>0.10199999999999999</v>
      </c>
    </row>
    <row r="30" spans="1:11" x14ac:dyDescent="0.25">
      <c r="A30" s="19"/>
      <c r="B30" s="20"/>
      <c r="C30" s="21"/>
      <c r="D30" s="22"/>
      <c r="E30" s="22"/>
      <c r="F30" s="22"/>
      <c r="G30" s="54"/>
      <c r="H30" s="22"/>
      <c r="I30" s="17" t="e">
        <f>IF(H29&gt;0,H29/C30,0)</f>
        <v>#DIV/0!</v>
      </c>
      <c r="J30" s="18">
        <f>IF(H30&gt;0,H30/D30,0)</f>
        <v>0</v>
      </c>
    </row>
    <row r="31" spans="1:11" ht="15.75" x14ac:dyDescent="0.25">
      <c r="A31" s="67" t="s">
        <v>27</v>
      </c>
      <c r="B31" s="68"/>
      <c r="C31" s="68"/>
      <c r="D31" s="68"/>
      <c r="E31" s="68"/>
      <c r="F31" s="68"/>
      <c r="G31" s="68"/>
      <c r="H31" s="68"/>
      <c r="I31" s="68"/>
      <c r="J31" s="69"/>
    </row>
    <row r="32" spans="1:11" ht="15.75" x14ac:dyDescent="0.25">
      <c r="A32" s="62" t="s">
        <v>28</v>
      </c>
      <c r="B32" s="63"/>
      <c r="C32" s="63"/>
      <c r="D32" s="63"/>
      <c r="E32" s="63"/>
      <c r="F32" s="63"/>
      <c r="G32" s="63"/>
      <c r="H32" s="63"/>
      <c r="I32" s="63"/>
      <c r="J32" s="64"/>
      <c r="K32" s="1"/>
    </row>
    <row r="33" spans="1:11" x14ac:dyDescent="0.25">
      <c r="A33" s="24" t="s">
        <v>29</v>
      </c>
      <c r="B33" s="65" t="s">
        <v>67</v>
      </c>
      <c r="C33" s="65"/>
      <c r="D33" s="65"/>
      <c r="E33" s="65"/>
      <c r="F33" s="65"/>
      <c r="G33" s="65"/>
      <c r="H33" s="65"/>
      <c r="I33" s="65"/>
      <c r="J33" s="66"/>
    </row>
    <row r="34" spans="1:11" ht="30" x14ac:dyDescent="0.25">
      <c r="A34" s="24" t="s">
        <v>30</v>
      </c>
      <c r="B34" s="65" t="s">
        <v>68</v>
      </c>
      <c r="C34" s="65"/>
      <c r="D34" s="65"/>
      <c r="E34" s="65"/>
      <c r="F34" s="65"/>
      <c r="G34" s="65"/>
      <c r="H34" s="65"/>
      <c r="I34" s="65"/>
      <c r="J34" s="66"/>
    </row>
    <row r="35" spans="1:11" ht="80.25" customHeight="1" x14ac:dyDescent="0.25">
      <c r="A35" s="24" t="s">
        <v>31</v>
      </c>
      <c r="B35" s="65" t="s">
        <v>124</v>
      </c>
      <c r="C35" s="65"/>
      <c r="D35" s="65"/>
      <c r="E35" s="65"/>
      <c r="F35" s="65"/>
      <c r="G35" s="65"/>
      <c r="H35" s="65"/>
      <c r="I35" s="65"/>
      <c r="J35" s="66"/>
    </row>
    <row r="36" spans="1:11" ht="62.25" customHeight="1" x14ac:dyDescent="0.25">
      <c r="A36" s="24" t="s">
        <v>32</v>
      </c>
      <c r="B36" s="65" t="s">
        <v>123</v>
      </c>
      <c r="C36" s="65"/>
      <c r="D36" s="65"/>
      <c r="E36" s="65"/>
      <c r="F36" s="65"/>
      <c r="G36" s="65"/>
      <c r="H36" s="65"/>
      <c r="I36" s="65"/>
      <c r="J36" s="66"/>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t="s">
        <v>40</v>
      </c>
      <c r="B39" s="59"/>
      <c r="C39" s="59"/>
      <c r="D39" s="59"/>
      <c r="E39" s="59"/>
      <c r="F39" s="59"/>
      <c r="G39" s="59"/>
      <c r="H39" s="59"/>
      <c r="I39" s="59"/>
      <c r="J39" s="60"/>
    </row>
    <row r="40" spans="1:11" ht="27.75" customHeight="1" x14ac:dyDescent="0.25">
      <c r="A40" s="30"/>
      <c r="B40" s="30"/>
      <c r="C40" s="30"/>
      <c r="D40" s="30"/>
      <c r="E40" s="30"/>
      <c r="F40" s="30"/>
      <c r="G40" s="30"/>
      <c r="H40" s="30"/>
      <c r="I40" s="30"/>
      <c r="J40" s="30"/>
    </row>
    <row r="41" spans="1:11" ht="30.75" customHeight="1" x14ac:dyDescent="0.25">
      <c r="A41" s="61" t="s">
        <v>41</v>
      </c>
      <c r="B41" s="61"/>
      <c r="C41" s="61"/>
      <c r="D41" s="61"/>
      <c r="E41" s="61"/>
      <c r="F41" s="61"/>
      <c r="G41" s="61"/>
      <c r="H41" s="61"/>
      <c r="I41" s="61"/>
      <c r="J41" s="61"/>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onto ejecutado en el trimestre" sqref="H28:H30"/>
    <dataValidation allowBlank="1" showInputMessage="1" showErrorMessage="1" prompt="Meta alcanzada en el trimestre" sqref="G28:G29 H29"/>
  </dataValidations>
  <pageMargins left="0.7" right="0.7" top="0.75" bottom="0.75" header="0.3" footer="0.3"/>
  <pageSetup scale="65" fitToHeight="0"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30" zoomScale="110" zoomScaleNormal="100" zoomScaleSheetLayoutView="110" workbookViewId="0">
      <selection activeCell="B36" sqref="B36:J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21.75"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40.5" customHeight="1" x14ac:dyDescent="0.25">
      <c r="A11" s="4" t="s">
        <v>7</v>
      </c>
      <c r="B11" s="116" t="s">
        <v>60</v>
      </c>
      <c r="C11" s="116"/>
      <c r="D11" s="116"/>
      <c r="E11" s="116"/>
      <c r="F11" s="116"/>
      <c r="G11" s="116"/>
      <c r="H11" s="116"/>
      <c r="I11" s="116"/>
      <c r="J11" s="117"/>
    </row>
    <row r="12" spans="1:11" ht="35.25" customHeight="1" x14ac:dyDescent="0.25">
      <c r="A12" s="4" t="s">
        <v>8</v>
      </c>
      <c r="B12" s="116" t="s">
        <v>50</v>
      </c>
      <c r="C12" s="116"/>
      <c r="D12" s="116"/>
      <c r="E12" s="116"/>
      <c r="F12" s="116"/>
      <c r="G12" s="116"/>
      <c r="H12" s="116"/>
      <c r="I12" s="116"/>
      <c r="J12" s="117"/>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30.75" customHeight="1" x14ac:dyDescent="0.25">
      <c r="A16" s="4" t="s">
        <v>12</v>
      </c>
      <c r="B16" s="8" t="s">
        <v>103</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2" ht="15.75" x14ac:dyDescent="0.25">
      <c r="A17" s="67" t="s">
        <v>13</v>
      </c>
      <c r="B17" s="68"/>
      <c r="C17" s="68"/>
      <c r="D17" s="68"/>
      <c r="E17" s="68"/>
      <c r="F17" s="68"/>
      <c r="G17" s="68"/>
      <c r="H17" s="68"/>
      <c r="I17" s="68"/>
      <c r="J17" s="69"/>
    </row>
    <row r="18" spans="1:12" ht="29.25" customHeight="1" x14ac:dyDescent="0.25">
      <c r="A18" s="4" t="s">
        <v>14</v>
      </c>
      <c r="B18" s="65" t="s">
        <v>94</v>
      </c>
      <c r="C18" s="65"/>
      <c r="D18" s="65"/>
      <c r="E18" s="65"/>
      <c r="F18" s="65"/>
      <c r="G18" s="65"/>
      <c r="H18" s="65"/>
      <c r="I18" s="65"/>
      <c r="J18" s="66"/>
    </row>
    <row r="19" spans="1:12" ht="76.5" customHeight="1" x14ac:dyDescent="0.25">
      <c r="A19" s="9" t="s">
        <v>15</v>
      </c>
      <c r="B19" s="65" t="s">
        <v>105</v>
      </c>
      <c r="C19" s="65"/>
      <c r="D19" s="65"/>
      <c r="E19" s="65"/>
      <c r="F19" s="65"/>
      <c r="G19" s="65"/>
      <c r="H19" s="65"/>
      <c r="I19" s="65"/>
      <c r="J19" s="66"/>
    </row>
    <row r="20" spans="1:12" ht="34.5" customHeight="1" x14ac:dyDescent="0.25">
      <c r="A20" s="9" t="s">
        <v>16</v>
      </c>
      <c r="B20" s="65" t="s">
        <v>92</v>
      </c>
      <c r="C20" s="65"/>
      <c r="D20" s="65"/>
      <c r="E20" s="65"/>
      <c r="F20" s="65"/>
      <c r="G20" s="65"/>
      <c r="H20" s="65"/>
      <c r="I20" s="65"/>
      <c r="J20" s="66"/>
    </row>
    <row r="21" spans="1:12" ht="35.25" customHeight="1" x14ac:dyDescent="0.25">
      <c r="A21" s="9" t="s">
        <v>37</v>
      </c>
      <c r="B21" s="118" t="s">
        <v>56</v>
      </c>
      <c r="C21" s="65"/>
      <c r="D21" s="65"/>
      <c r="E21" s="65"/>
      <c r="F21" s="65"/>
      <c r="G21" s="65"/>
      <c r="H21" s="65"/>
      <c r="I21" s="65"/>
      <c r="J21" s="66"/>
      <c r="K21" s="1"/>
    </row>
    <row r="22" spans="1:12" ht="15.75" x14ac:dyDescent="0.25">
      <c r="A22" s="67" t="s">
        <v>17</v>
      </c>
      <c r="B22" s="68"/>
      <c r="C22" s="68"/>
      <c r="D22" s="68"/>
      <c r="E22" s="68"/>
      <c r="F22" s="68"/>
      <c r="G22" s="68"/>
      <c r="H22" s="68"/>
      <c r="I22" s="68"/>
      <c r="J22" s="69"/>
    </row>
    <row r="23" spans="1:12" ht="15.75" x14ac:dyDescent="0.25">
      <c r="A23" s="62" t="s">
        <v>18</v>
      </c>
      <c r="B23" s="63"/>
      <c r="C23" s="63"/>
      <c r="D23" s="63"/>
      <c r="E23" s="63"/>
      <c r="F23" s="63"/>
      <c r="G23" s="63"/>
      <c r="H23" s="63"/>
      <c r="I23" s="63"/>
      <c r="J23" s="64"/>
      <c r="K23" s="1"/>
    </row>
    <row r="24" spans="1:12" ht="15" customHeight="1" x14ac:dyDescent="0.25">
      <c r="A24" s="70" t="s">
        <v>19</v>
      </c>
      <c r="B24" s="71"/>
      <c r="C24" s="72" t="s">
        <v>20</v>
      </c>
      <c r="D24" s="73"/>
      <c r="E24" s="73"/>
      <c r="F24" s="73" t="s">
        <v>21</v>
      </c>
      <c r="G24" s="73"/>
      <c r="H24" s="71"/>
      <c r="I24" s="72" t="s">
        <v>22</v>
      </c>
      <c r="J24" s="74"/>
    </row>
    <row r="25" spans="1:12" s="38" customFormat="1" x14ac:dyDescent="0.25">
      <c r="A25" s="109">
        <v>2000000</v>
      </c>
      <c r="B25" s="110"/>
      <c r="C25" s="111">
        <v>2000000</v>
      </c>
      <c r="D25" s="112"/>
      <c r="E25" s="113"/>
      <c r="F25" s="111">
        <v>14445</v>
      </c>
      <c r="G25" s="112"/>
      <c r="H25" s="113"/>
      <c r="I25" s="114">
        <f>F25/C25</f>
        <v>7.2224999999999998E-3</v>
      </c>
      <c r="J25" s="115"/>
      <c r="K25" s="39"/>
    </row>
    <row r="26" spans="1:12" ht="15.75" x14ac:dyDescent="0.25">
      <c r="A26" s="62" t="s">
        <v>23</v>
      </c>
      <c r="B26" s="63"/>
      <c r="C26" s="63"/>
      <c r="D26" s="63"/>
      <c r="E26" s="63"/>
      <c r="F26" s="63"/>
      <c r="G26" s="63"/>
      <c r="H26" s="63"/>
      <c r="I26" s="63"/>
      <c r="J26" s="64"/>
      <c r="K26" s="1"/>
    </row>
    <row r="27" spans="1:12" ht="15" customHeight="1" x14ac:dyDescent="0.25">
      <c r="A27" s="5"/>
      <c r="B27"/>
      <c r="C27" s="80" t="s">
        <v>48</v>
      </c>
      <c r="D27" s="81"/>
      <c r="E27" s="80" t="s">
        <v>108</v>
      </c>
      <c r="F27" s="81"/>
      <c r="G27" s="80" t="s">
        <v>109</v>
      </c>
      <c r="H27" s="80"/>
      <c r="I27" s="80" t="s">
        <v>24</v>
      </c>
      <c r="J27" s="82"/>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60" x14ac:dyDescent="0.25">
      <c r="A29" s="13" t="s">
        <v>111</v>
      </c>
      <c r="B29" s="14" t="s">
        <v>80</v>
      </c>
      <c r="C29" s="34">
        <v>6000</v>
      </c>
      <c r="D29" s="15">
        <v>2000000</v>
      </c>
      <c r="E29" s="15">
        <v>1500</v>
      </c>
      <c r="F29" s="15">
        <v>500000</v>
      </c>
      <c r="G29" s="16">
        <v>935</v>
      </c>
      <c r="H29" s="15">
        <v>5145</v>
      </c>
      <c r="I29" s="17">
        <f>+Tabla134591011121314[[#This Row],[Física 
(E)]]/Tabla134591011121314[[#This Row],[Física
(C)]]</f>
        <v>0.62333333333333329</v>
      </c>
      <c r="J29" s="18">
        <f>+Tabla134591011121314[[#This Row],[Financiera 
 (F)]]/Tabla134591011121314[[#This Row],[Financiera
(D)]]</f>
        <v>1.0290000000000001E-2</v>
      </c>
      <c r="L29" s="36"/>
    </row>
    <row r="30" spans="1:12" x14ac:dyDescent="0.25">
      <c r="A30" s="19"/>
      <c r="B30" s="20"/>
      <c r="C30" s="21"/>
      <c r="D30" s="22"/>
      <c r="E30" s="22"/>
      <c r="F30" s="22"/>
      <c r="G30" s="23"/>
      <c r="H30" s="22"/>
      <c r="I30" s="17" t="e">
        <f>+Tabla134591011121314[[#This Row],[Física 
(E)]]/Tabla134591011121314[[#This Row],[Física
(C)]]</f>
        <v>#DIV/0!</v>
      </c>
      <c r="J30" s="18" t="e">
        <f>+Tabla134591011121314[[#This Row],[Financiera 
 (F)]]/Tabla134591011121314[[#This Row],[Financiera
(D)]]</f>
        <v>#DIV/0!</v>
      </c>
    </row>
    <row r="31" spans="1:12" ht="15.75" x14ac:dyDescent="0.25">
      <c r="A31" s="67" t="s">
        <v>27</v>
      </c>
      <c r="B31" s="68"/>
      <c r="C31" s="68"/>
      <c r="D31" s="68"/>
      <c r="E31" s="68"/>
      <c r="F31" s="68"/>
      <c r="G31" s="68"/>
      <c r="H31" s="68"/>
      <c r="I31" s="68"/>
      <c r="J31" s="69"/>
    </row>
    <row r="32" spans="1:12" ht="15.75" x14ac:dyDescent="0.25">
      <c r="A32" s="62" t="s">
        <v>28</v>
      </c>
      <c r="B32" s="63"/>
      <c r="C32" s="63"/>
      <c r="D32" s="63"/>
      <c r="E32" s="63"/>
      <c r="F32" s="63"/>
      <c r="G32" s="63"/>
      <c r="H32" s="63"/>
      <c r="I32" s="63"/>
      <c r="J32" s="64"/>
      <c r="K32" s="1"/>
    </row>
    <row r="33" spans="1:11" x14ac:dyDescent="0.25">
      <c r="A33" s="24" t="s">
        <v>29</v>
      </c>
      <c r="B33" s="65" t="s">
        <v>79</v>
      </c>
      <c r="C33" s="65"/>
      <c r="D33" s="65"/>
      <c r="E33" s="65"/>
      <c r="F33" s="65"/>
      <c r="G33" s="65"/>
      <c r="H33" s="65"/>
      <c r="I33" s="65"/>
      <c r="J33" s="66"/>
    </row>
    <row r="34" spans="1:11" ht="30" x14ac:dyDescent="0.25">
      <c r="A34" s="24" t="s">
        <v>30</v>
      </c>
      <c r="B34" s="65" t="s">
        <v>81</v>
      </c>
      <c r="C34" s="65"/>
      <c r="D34" s="65"/>
      <c r="E34" s="65"/>
      <c r="F34" s="65"/>
      <c r="G34" s="65"/>
      <c r="H34" s="65"/>
      <c r="I34" s="65"/>
      <c r="J34" s="66"/>
    </row>
    <row r="35" spans="1:11" ht="85.5" customHeight="1" x14ac:dyDescent="0.25">
      <c r="A35" s="24" t="s">
        <v>31</v>
      </c>
      <c r="B35" s="65" t="s">
        <v>125</v>
      </c>
      <c r="C35" s="65"/>
      <c r="D35" s="65"/>
      <c r="E35" s="65"/>
      <c r="F35" s="65"/>
      <c r="G35" s="65"/>
      <c r="H35" s="65"/>
      <c r="I35" s="65"/>
      <c r="J35" s="66"/>
    </row>
    <row r="36" spans="1:11" ht="43.5" customHeight="1" x14ac:dyDescent="0.25">
      <c r="A36" s="40" t="s">
        <v>32</v>
      </c>
      <c r="B36" s="107" t="s">
        <v>126</v>
      </c>
      <c r="C36" s="107"/>
      <c r="D36" s="107"/>
      <c r="E36" s="107"/>
      <c r="F36" s="107"/>
      <c r="G36" s="107"/>
      <c r="H36" s="107"/>
      <c r="I36" s="107"/>
      <c r="J36" s="108"/>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c r="B39" s="59"/>
      <c r="C39" s="59"/>
      <c r="D39" s="59"/>
      <c r="E39" s="59"/>
      <c r="F39" s="59"/>
      <c r="G39" s="59"/>
      <c r="H39" s="59"/>
      <c r="I39" s="59"/>
      <c r="J39" s="60"/>
    </row>
    <row r="40" spans="1:11" ht="27.75" customHeight="1" x14ac:dyDescent="0.25">
      <c r="A40" s="30"/>
      <c r="B40" s="30"/>
      <c r="C40" s="30"/>
      <c r="D40" s="30"/>
      <c r="E40" s="30"/>
      <c r="F40" s="30"/>
      <c r="G40" s="30"/>
      <c r="H40" s="30"/>
      <c r="I40" s="30"/>
      <c r="J40" s="30"/>
    </row>
    <row r="41" spans="1:11" ht="30.75" customHeight="1" x14ac:dyDescent="0.25">
      <c r="A41" s="61" t="s">
        <v>41</v>
      </c>
      <c r="B41" s="61"/>
      <c r="C41" s="61"/>
      <c r="D41" s="61"/>
      <c r="E41" s="61"/>
      <c r="F41" s="61"/>
      <c r="G41" s="61"/>
      <c r="H41" s="61"/>
      <c r="I41" s="61"/>
      <c r="J41" s="61"/>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M41"/>
  <sheetViews>
    <sheetView view="pageBreakPreview" topLeftCell="A21" zoomScale="115" zoomScaleNormal="100" zoomScaleSheetLayoutView="115" workbookViewId="0">
      <selection activeCell="B36" sqref="B36:J36"/>
    </sheetView>
  </sheetViews>
  <sheetFormatPr baseColWidth="10" defaultColWidth="11.42578125" defaultRowHeight="15" x14ac:dyDescent="0.25"/>
  <cols>
    <col min="1" max="1" width="23" style="6" customWidth="1"/>
    <col min="2" max="3" width="12.7109375" style="6" customWidth="1"/>
    <col min="4" max="4" width="14.42578125" style="6" customWidth="1"/>
    <col min="5"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21.75"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40.5" customHeight="1" x14ac:dyDescent="0.25">
      <c r="A11" s="4" t="s">
        <v>7</v>
      </c>
      <c r="B11" s="116" t="s">
        <v>60</v>
      </c>
      <c r="C11" s="116"/>
      <c r="D11" s="116"/>
      <c r="E11" s="116"/>
      <c r="F11" s="116"/>
      <c r="G11" s="116"/>
      <c r="H11" s="116"/>
      <c r="I11" s="116"/>
      <c r="J11" s="117"/>
    </row>
    <row r="12" spans="1:11" ht="35.25" customHeight="1" x14ac:dyDescent="0.25">
      <c r="A12" s="4" t="s">
        <v>8</v>
      </c>
      <c r="B12" s="116" t="s">
        <v>50</v>
      </c>
      <c r="C12" s="116"/>
      <c r="D12" s="116"/>
      <c r="E12" s="116"/>
      <c r="F12" s="116"/>
      <c r="G12" s="116"/>
      <c r="H12" s="116"/>
      <c r="I12" s="116"/>
      <c r="J12" s="117"/>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27.75" customHeight="1" x14ac:dyDescent="0.25">
      <c r="A16" s="4" t="s">
        <v>12</v>
      </c>
      <c r="B16" s="8" t="s">
        <v>103</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3" ht="15.75" x14ac:dyDescent="0.25">
      <c r="A17" s="67" t="s">
        <v>13</v>
      </c>
      <c r="B17" s="68"/>
      <c r="C17" s="68"/>
      <c r="D17" s="68"/>
      <c r="E17" s="68"/>
      <c r="F17" s="68"/>
      <c r="G17" s="68"/>
      <c r="H17" s="68"/>
      <c r="I17" s="68"/>
      <c r="J17" s="69"/>
    </row>
    <row r="18" spans="1:13" ht="29.25" customHeight="1" x14ac:dyDescent="0.25">
      <c r="A18" s="4" t="s">
        <v>14</v>
      </c>
      <c r="B18" s="65" t="s">
        <v>94</v>
      </c>
      <c r="C18" s="65"/>
      <c r="D18" s="65"/>
      <c r="E18" s="65"/>
      <c r="F18" s="65"/>
      <c r="G18" s="65"/>
      <c r="H18" s="65"/>
      <c r="I18" s="65"/>
      <c r="J18" s="66"/>
    </row>
    <row r="19" spans="1:13" ht="76.5" customHeight="1" x14ac:dyDescent="0.25">
      <c r="A19" s="9" t="s">
        <v>15</v>
      </c>
      <c r="B19" s="65" t="s">
        <v>105</v>
      </c>
      <c r="C19" s="65"/>
      <c r="D19" s="65"/>
      <c r="E19" s="65"/>
      <c r="F19" s="65"/>
      <c r="G19" s="65"/>
      <c r="H19" s="65"/>
      <c r="I19" s="65"/>
      <c r="J19" s="66"/>
    </row>
    <row r="20" spans="1:13" ht="34.5" customHeight="1" x14ac:dyDescent="0.25">
      <c r="A20" s="9" t="s">
        <v>16</v>
      </c>
      <c r="B20" s="65" t="s">
        <v>92</v>
      </c>
      <c r="C20" s="65"/>
      <c r="D20" s="65"/>
      <c r="E20" s="65"/>
      <c r="F20" s="65"/>
      <c r="G20" s="65"/>
      <c r="H20" s="65"/>
      <c r="I20" s="65"/>
      <c r="J20" s="66"/>
    </row>
    <row r="21" spans="1:13" ht="35.25" customHeight="1" x14ac:dyDescent="0.25">
      <c r="A21" s="9" t="s">
        <v>37</v>
      </c>
      <c r="B21" s="118" t="s">
        <v>56</v>
      </c>
      <c r="C21" s="65"/>
      <c r="D21" s="65"/>
      <c r="E21" s="65"/>
      <c r="F21" s="65"/>
      <c r="G21" s="65"/>
      <c r="H21" s="65"/>
      <c r="I21" s="65"/>
      <c r="J21" s="66"/>
      <c r="K21" s="1"/>
    </row>
    <row r="22" spans="1:13" ht="15.75" x14ac:dyDescent="0.25">
      <c r="A22" s="67" t="s">
        <v>17</v>
      </c>
      <c r="B22" s="68"/>
      <c r="C22" s="68"/>
      <c r="D22" s="68"/>
      <c r="E22" s="68"/>
      <c r="F22" s="68"/>
      <c r="G22" s="68"/>
      <c r="H22" s="68"/>
      <c r="I22" s="68"/>
      <c r="J22" s="69"/>
    </row>
    <row r="23" spans="1:13" ht="15.75" x14ac:dyDescent="0.25">
      <c r="A23" s="62" t="s">
        <v>18</v>
      </c>
      <c r="B23" s="63"/>
      <c r="C23" s="63"/>
      <c r="D23" s="63"/>
      <c r="E23" s="63"/>
      <c r="F23" s="63"/>
      <c r="G23" s="63"/>
      <c r="H23" s="63"/>
      <c r="I23" s="63"/>
      <c r="J23" s="64"/>
      <c r="K23" s="1"/>
    </row>
    <row r="24" spans="1:13" ht="15" customHeight="1" x14ac:dyDescent="0.25">
      <c r="A24" s="70" t="s">
        <v>19</v>
      </c>
      <c r="B24" s="71"/>
      <c r="C24" s="72" t="s">
        <v>20</v>
      </c>
      <c r="D24" s="73"/>
      <c r="E24" s="73"/>
      <c r="F24" s="73" t="s">
        <v>21</v>
      </c>
      <c r="G24" s="73"/>
      <c r="H24" s="71"/>
      <c r="I24" s="72" t="s">
        <v>22</v>
      </c>
      <c r="J24" s="74"/>
    </row>
    <row r="25" spans="1:13" x14ac:dyDescent="0.25">
      <c r="A25" s="109">
        <v>1313605000</v>
      </c>
      <c r="B25" s="110"/>
      <c r="C25" s="111">
        <v>1174869560.8499999</v>
      </c>
      <c r="D25" s="112"/>
      <c r="E25" s="113"/>
      <c r="F25" s="111">
        <v>742960932.59000003</v>
      </c>
      <c r="G25" s="112"/>
      <c r="H25" s="113"/>
      <c r="I25" s="114">
        <f>F25/C25</f>
        <v>0.63237737817675632</v>
      </c>
      <c r="J25" s="115"/>
      <c r="K25" s="35"/>
    </row>
    <row r="26" spans="1:13" ht="15.75" x14ac:dyDescent="0.25">
      <c r="A26" s="62" t="s">
        <v>23</v>
      </c>
      <c r="B26" s="63"/>
      <c r="C26" s="63"/>
      <c r="D26" s="63"/>
      <c r="E26" s="63"/>
      <c r="F26" s="63"/>
      <c r="G26" s="63"/>
      <c r="H26" s="63"/>
      <c r="I26" s="63"/>
      <c r="J26" s="64"/>
      <c r="K26" s="1"/>
    </row>
    <row r="27" spans="1:13" ht="15" customHeight="1" x14ac:dyDescent="0.25">
      <c r="A27" s="5"/>
      <c r="B27"/>
      <c r="C27" s="80" t="s">
        <v>48</v>
      </c>
      <c r="D27" s="81"/>
      <c r="E27" s="80" t="s">
        <v>108</v>
      </c>
      <c r="F27" s="81"/>
      <c r="G27" s="80" t="s">
        <v>109</v>
      </c>
      <c r="H27" s="80"/>
      <c r="I27" s="80" t="s">
        <v>24</v>
      </c>
      <c r="J27" s="82"/>
    </row>
    <row r="28" spans="1:13" ht="38.25" x14ac:dyDescent="0.25">
      <c r="A28" s="10" t="s">
        <v>25</v>
      </c>
      <c r="B28" s="11" t="s">
        <v>26</v>
      </c>
      <c r="C28" s="11" t="s">
        <v>38</v>
      </c>
      <c r="D28" s="11" t="s">
        <v>39</v>
      </c>
      <c r="E28" s="11" t="s">
        <v>42</v>
      </c>
      <c r="F28" s="11" t="s">
        <v>43</v>
      </c>
      <c r="G28" s="11" t="s">
        <v>44</v>
      </c>
      <c r="H28" s="11" t="s">
        <v>45</v>
      </c>
      <c r="I28" s="11" t="s">
        <v>46</v>
      </c>
      <c r="J28" s="12" t="s">
        <v>47</v>
      </c>
      <c r="M28" s="41"/>
    </row>
    <row r="29" spans="1:13" ht="48" x14ac:dyDescent="0.25">
      <c r="A29" s="13" t="s">
        <v>119</v>
      </c>
      <c r="B29" s="14" t="s">
        <v>55</v>
      </c>
      <c r="C29" s="34">
        <v>600000</v>
      </c>
      <c r="D29" s="15">
        <v>1313000000</v>
      </c>
      <c r="E29" s="15">
        <v>150000</v>
      </c>
      <c r="F29" s="15">
        <v>350000000</v>
      </c>
      <c r="G29" s="16">
        <v>187256</v>
      </c>
      <c r="H29" s="15">
        <v>708879994.05999994</v>
      </c>
      <c r="I29" s="17">
        <f>+Tabla1345[[#This Row],[Física 
(E)]]/Tabla1345[[#This Row],[Física
(C)]]</f>
        <v>1.2483733333333333</v>
      </c>
      <c r="J29" s="18">
        <f>+Tabla1345[[#This Row],[Financiera 
 (F)]]/Tabla1345[[#This Row],[Financiera
(D)]]</f>
        <v>2.0253714115999997</v>
      </c>
      <c r="L29" s="36"/>
    </row>
    <row r="30" spans="1:13" x14ac:dyDescent="0.25">
      <c r="A30" s="19"/>
      <c r="B30" s="20"/>
      <c r="C30" s="21"/>
      <c r="D30" s="22"/>
      <c r="E30" s="22"/>
      <c r="F30" s="22"/>
      <c r="G30" s="23"/>
      <c r="H30" s="22"/>
      <c r="I30" s="17" t="e">
        <f>+Tabla1345[[#This Row],[Física 
(E)]]/Tabla1345[[#This Row],[Física
(C)]]</f>
        <v>#DIV/0!</v>
      </c>
      <c r="J30" s="18" t="e">
        <f>+Tabla1345[[#This Row],[Financiera 
 (F)]]/Tabla1345[[#This Row],[Financiera
(D)]]</f>
        <v>#DIV/0!</v>
      </c>
    </row>
    <row r="31" spans="1:13" ht="15.75" x14ac:dyDescent="0.25">
      <c r="A31" s="67" t="s">
        <v>27</v>
      </c>
      <c r="B31" s="68"/>
      <c r="C31" s="68"/>
      <c r="D31" s="68"/>
      <c r="E31" s="68"/>
      <c r="F31" s="68"/>
      <c r="G31" s="68"/>
      <c r="H31" s="68"/>
      <c r="I31" s="68"/>
      <c r="J31" s="69"/>
    </row>
    <row r="32" spans="1:13" ht="15.75" x14ac:dyDescent="0.25">
      <c r="A32" s="62" t="s">
        <v>28</v>
      </c>
      <c r="B32" s="63"/>
      <c r="C32" s="63"/>
      <c r="D32" s="63"/>
      <c r="E32" s="63"/>
      <c r="F32" s="63"/>
      <c r="G32" s="63"/>
      <c r="H32" s="63"/>
      <c r="I32" s="63"/>
      <c r="J32" s="64"/>
      <c r="K32" s="1"/>
    </row>
    <row r="33" spans="1:11" x14ac:dyDescent="0.25">
      <c r="A33" s="24" t="s">
        <v>29</v>
      </c>
      <c r="B33" s="65" t="s">
        <v>52</v>
      </c>
      <c r="C33" s="65"/>
      <c r="D33" s="65"/>
      <c r="E33" s="65"/>
      <c r="F33" s="65"/>
      <c r="G33" s="65"/>
      <c r="H33" s="65"/>
      <c r="I33" s="65"/>
      <c r="J33" s="66"/>
    </row>
    <row r="34" spans="1:11" ht="30" x14ac:dyDescent="0.25">
      <c r="A34" s="24" t="s">
        <v>30</v>
      </c>
      <c r="B34" s="65" t="s">
        <v>53</v>
      </c>
      <c r="C34" s="65"/>
      <c r="D34" s="65"/>
      <c r="E34" s="65"/>
      <c r="F34" s="65"/>
      <c r="G34" s="65"/>
      <c r="H34" s="65"/>
      <c r="I34" s="65"/>
      <c r="J34" s="66"/>
    </row>
    <row r="35" spans="1:11" ht="85.5" customHeight="1" x14ac:dyDescent="0.25">
      <c r="A35" s="24" t="s">
        <v>31</v>
      </c>
      <c r="B35" s="65" t="s">
        <v>128</v>
      </c>
      <c r="C35" s="65"/>
      <c r="D35" s="65"/>
      <c r="E35" s="65"/>
      <c r="F35" s="65"/>
      <c r="G35" s="65"/>
      <c r="H35" s="65"/>
      <c r="I35" s="65"/>
      <c r="J35" s="66"/>
    </row>
    <row r="36" spans="1:11" ht="51" customHeight="1" x14ac:dyDescent="0.25">
      <c r="A36" s="24" t="s">
        <v>32</v>
      </c>
      <c r="B36" s="65" t="s">
        <v>127</v>
      </c>
      <c r="C36" s="65"/>
      <c r="D36" s="65"/>
      <c r="E36" s="65"/>
      <c r="F36" s="65"/>
      <c r="G36" s="65"/>
      <c r="H36" s="65"/>
      <c r="I36" s="65"/>
      <c r="J36" s="66"/>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c r="B39" s="59"/>
      <c r="C39" s="59"/>
      <c r="D39" s="59"/>
      <c r="E39" s="59"/>
      <c r="F39" s="59"/>
      <c r="G39" s="59"/>
      <c r="H39" s="59"/>
      <c r="I39" s="59"/>
      <c r="J39" s="60"/>
    </row>
    <row r="40" spans="1:11" ht="27.75" customHeight="1" x14ac:dyDescent="0.25">
      <c r="A40" s="30"/>
      <c r="B40" s="30"/>
      <c r="C40" s="30"/>
      <c r="D40" s="30"/>
      <c r="E40" s="30"/>
      <c r="F40" s="30"/>
      <c r="G40" s="30"/>
      <c r="H40" s="30"/>
      <c r="I40" s="30"/>
      <c r="J40" s="30"/>
    </row>
    <row r="41" spans="1:11" ht="30.75" customHeight="1" x14ac:dyDescent="0.25">
      <c r="A41" s="61" t="s">
        <v>41</v>
      </c>
      <c r="B41" s="61"/>
      <c r="C41" s="61"/>
      <c r="D41" s="61"/>
      <c r="E41" s="61"/>
      <c r="F41" s="61"/>
      <c r="G41" s="61"/>
      <c r="H41" s="61"/>
      <c r="I41" s="61"/>
      <c r="J41" s="61"/>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4"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34" zoomScale="120" zoomScaleNormal="100" zoomScaleSheetLayoutView="120" workbookViewId="0">
      <selection activeCell="C44" sqref="C44"/>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21.75"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40.5" customHeight="1" x14ac:dyDescent="0.25">
      <c r="A11" s="4" t="s">
        <v>7</v>
      </c>
      <c r="B11" s="116" t="s">
        <v>60</v>
      </c>
      <c r="C11" s="116"/>
      <c r="D11" s="116"/>
      <c r="E11" s="116"/>
      <c r="F11" s="116"/>
      <c r="G11" s="116"/>
      <c r="H11" s="116"/>
      <c r="I11" s="116"/>
      <c r="J11" s="117"/>
    </row>
    <row r="12" spans="1:11" ht="35.25" customHeight="1" x14ac:dyDescent="0.25">
      <c r="A12" s="4" t="s">
        <v>8</v>
      </c>
      <c r="B12" s="116" t="s">
        <v>50</v>
      </c>
      <c r="C12" s="116"/>
      <c r="D12" s="116"/>
      <c r="E12" s="116"/>
      <c r="F12" s="116"/>
      <c r="G12" s="116"/>
      <c r="H12" s="116"/>
      <c r="I12" s="116"/>
      <c r="J12" s="117"/>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28.5" customHeight="1" x14ac:dyDescent="0.25">
      <c r="A16" s="4" t="s">
        <v>12</v>
      </c>
      <c r="B16" s="8" t="s">
        <v>103</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2" ht="15.75" x14ac:dyDescent="0.25">
      <c r="A17" s="67" t="s">
        <v>13</v>
      </c>
      <c r="B17" s="68"/>
      <c r="C17" s="68"/>
      <c r="D17" s="68"/>
      <c r="E17" s="68"/>
      <c r="F17" s="68"/>
      <c r="G17" s="68"/>
      <c r="H17" s="68"/>
      <c r="I17" s="68"/>
      <c r="J17" s="69"/>
    </row>
    <row r="18" spans="1:12" ht="29.25" customHeight="1" x14ac:dyDescent="0.25">
      <c r="A18" s="4" t="s">
        <v>14</v>
      </c>
      <c r="B18" s="65" t="s">
        <v>94</v>
      </c>
      <c r="C18" s="65"/>
      <c r="D18" s="65"/>
      <c r="E18" s="65"/>
      <c r="F18" s="65"/>
      <c r="G18" s="65"/>
      <c r="H18" s="65"/>
      <c r="I18" s="65"/>
      <c r="J18" s="66"/>
    </row>
    <row r="19" spans="1:12" ht="76.5" customHeight="1" x14ac:dyDescent="0.25">
      <c r="A19" s="9" t="s">
        <v>15</v>
      </c>
      <c r="B19" s="65" t="s">
        <v>105</v>
      </c>
      <c r="C19" s="65"/>
      <c r="D19" s="65"/>
      <c r="E19" s="65"/>
      <c r="F19" s="65"/>
      <c r="G19" s="65"/>
      <c r="H19" s="65"/>
      <c r="I19" s="65"/>
      <c r="J19" s="66"/>
    </row>
    <row r="20" spans="1:12" ht="34.5" customHeight="1" x14ac:dyDescent="0.25">
      <c r="A20" s="9" t="s">
        <v>16</v>
      </c>
      <c r="B20" s="65" t="s">
        <v>92</v>
      </c>
      <c r="C20" s="65"/>
      <c r="D20" s="65"/>
      <c r="E20" s="65"/>
      <c r="F20" s="65"/>
      <c r="G20" s="65"/>
      <c r="H20" s="65"/>
      <c r="I20" s="65"/>
      <c r="J20" s="66"/>
    </row>
    <row r="21" spans="1:12" ht="35.25" customHeight="1" x14ac:dyDescent="0.25">
      <c r="A21" s="9" t="s">
        <v>37</v>
      </c>
      <c r="B21" s="118" t="s">
        <v>56</v>
      </c>
      <c r="C21" s="65"/>
      <c r="D21" s="65"/>
      <c r="E21" s="65"/>
      <c r="F21" s="65"/>
      <c r="G21" s="65"/>
      <c r="H21" s="65"/>
      <c r="I21" s="65"/>
      <c r="J21" s="66"/>
      <c r="K21" s="1"/>
    </row>
    <row r="22" spans="1:12" ht="15.75" x14ac:dyDescent="0.25">
      <c r="A22" s="67" t="s">
        <v>17</v>
      </c>
      <c r="B22" s="68"/>
      <c r="C22" s="68"/>
      <c r="D22" s="68"/>
      <c r="E22" s="68"/>
      <c r="F22" s="68"/>
      <c r="G22" s="68"/>
      <c r="H22" s="68"/>
      <c r="I22" s="68"/>
      <c r="J22" s="69"/>
    </row>
    <row r="23" spans="1:12" ht="15.75" x14ac:dyDescent="0.25">
      <c r="A23" s="62" t="s">
        <v>18</v>
      </c>
      <c r="B23" s="63"/>
      <c r="C23" s="63"/>
      <c r="D23" s="63"/>
      <c r="E23" s="63"/>
      <c r="F23" s="63"/>
      <c r="G23" s="63"/>
      <c r="H23" s="63"/>
      <c r="I23" s="63"/>
      <c r="J23" s="64"/>
      <c r="K23" s="1"/>
    </row>
    <row r="24" spans="1:12" ht="15" customHeight="1" x14ac:dyDescent="0.25">
      <c r="A24" s="70" t="s">
        <v>19</v>
      </c>
      <c r="B24" s="71"/>
      <c r="C24" s="72" t="s">
        <v>20</v>
      </c>
      <c r="D24" s="73"/>
      <c r="E24" s="73"/>
      <c r="F24" s="73" t="s">
        <v>21</v>
      </c>
      <c r="G24" s="73"/>
      <c r="H24" s="71"/>
      <c r="I24" s="72" t="s">
        <v>22</v>
      </c>
      <c r="J24" s="74"/>
    </row>
    <row r="25" spans="1:12" s="38" customFormat="1" x14ac:dyDescent="0.25">
      <c r="A25" s="109">
        <v>1000000</v>
      </c>
      <c r="B25" s="110"/>
      <c r="C25" s="111">
        <v>1000000</v>
      </c>
      <c r="D25" s="112"/>
      <c r="E25" s="113"/>
      <c r="F25" s="111">
        <v>479850</v>
      </c>
      <c r="G25" s="112"/>
      <c r="H25" s="113"/>
      <c r="I25" s="114">
        <f>F25/C25</f>
        <v>0.47985</v>
      </c>
      <c r="J25" s="115"/>
      <c r="K25" s="39"/>
    </row>
    <row r="26" spans="1:12" ht="15.75" x14ac:dyDescent="0.25">
      <c r="A26" s="62" t="s">
        <v>23</v>
      </c>
      <c r="B26" s="63"/>
      <c r="C26" s="63"/>
      <c r="D26" s="63"/>
      <c r="E26" s="63"/>
      <c r="F26" s="63"/>
      <c r="G26" s="63"/>
      <c r="H26" s="63"/>
      <c r="I26" s="63"/>
      <c r="J26" s="64"/>
      <c r="K26" s="1"/>
    </row>
    <row r="27" spans="1:12" ht="15" customHeight="1" x14ac:dyDescent="0.25">
      <c r="A27" s="5"/>
      <c r="B27"/>
      <c r="C27" s="80" t="s">
        <v>48</v>
      </c>
      <c r="D27" s="81"/>
      <c r="E27" s="80" t="s">
        <v>108</v>
      </c>
      <c r="F27" s="81"/>
      <c r="G27" s="80" t="s">
        <v>109</v>
      </c>
      <c r="H27" s="80"/>
      <c r="I27" s="80" t="s">
        <v>24</v>
      </c>
      <c r="J27" s="82"/>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48" x14ac:dyDescent="0.25">
      <c r="A29" s="13" t="s">
        <v>120</v>
      </c>
      <c r="B29" s="14" t="s">
        <v>69</v>
      </c>
      <c r="C29" s="34">
        <v>15000</v>
      </c>
      <c r="D29" s="15">
        <v>1000000</v>
      </c>
      <c r="E29" s="15">
        <v>5000</v>
      </c>
      <c r="F29" s="15">
        <v>250000</v>
      </c>
      <c r="G29" s="16">
        <v>1506</v>
      </c>
      <c r="H29" s="15">
        <v>401362.5</v>
      </c>
      <c r="I29" s="17">
        <f>+Tabla13459[[#This Row],[Física 
(E)]]/Tabla13459[[#This Row],[Física
(C)]]</f>
        <v>0.30120000000000002</v>
      </c>
      <c r="J29" s="18">
        <f>+Tabla13459[[#This Row],[Financiera 
 (F)]]/Tabla13459[[#This Row],[Financiera
(D)]]</f>
        <v>1.60545</v>
      </c>
      <c r="L29" s="36"/>
    </row>
    <row r="30" spans="1:12" x14ac:dyDescent="0.25">
      <c r="A30" s="19"/>
      <c r="B30" s="20"/>
      <c r="C30" s="21"/>
      <c r="D30" s="22"/>
      <c r="E30" s="22"/>
      <c r="F30" s="22"/>
      <c r="G30" s="23"/>
      <c r="H30" s="22"/>
      <c r="I30" s="17" t="e">
        <f>+Tabla13459[[#This Row],[Física 
(E)]]/Tabla13459[[#This Row],[Física
(C)]]</f>
        <v>#DIV/0!</v>
      </c>
      <c r="J30" s="18" t="e">
        <f>+Tabla13459[[#This Row],[Financiera 
 (F)]]/Tabla13459[[#This Row],[Financiera
(D)]]</f>
        <v>#DIV/0!</v>
      </c>
    </row>
    <row r="31" spans="1:12" ht="15.75" x14ac:dyDescent="0.25">
      <c r="A31" s="67" t="s">
        <v>27</v>
      </c>
      <c r="B31" s="68"/>
      <c r="C31" s="68"/>
      <c r="D31" s="68"/>
      <c r="E31" s="68"/>
      <c r="F31" s="68"/>
      <c r="G31" s="68"/>
      <c r="H31" s="68"/>
      <c r="I31" s="68"/>
      <c r="J31" s="69"/>
    </row>
    <row r="32" spans="1:12" ht="15.75" x14ac:dyDescent="0.25">
      <c r="A32" s="62" t="s">
        <v>28</v>
      </c>
      <c r="B32" s="63"/>
      <c r="C32" s="63"/>
      <c r="D32" s="63"/>
      <c r="E32" s="63"/>
      <c r="F32" s="63"/>
      <c r="G32" s="63"/>
      <c r="H32" s="63"/>
      <c r="I32" s="63"/>
      <c r="J32" s="64"/>
      <c r="K32" s="1"/>
    </row>
    <row r="33" spans="1:11" x14ac:dyDescent="0.25">
      <c r="A33" s="24" t="s">
        <v>29</v>
      </c>
      <c r="B33" s="65" t="s">
        <v>96</v>
      </c>
      <c r="C33" s="65"/>
      <c r="D33" s="65"/>
      <c r="E33" s="65"/>
      <c r="F33" s="65"/>
      <c r="G33" s="65"/>
      <c r="H33" s="65"/>
      <c r="I33" s="65"/>
      <c r="J33" s="66"/>
    </row>
    <row r="34" spans="1:11" ht="30" x14ac:dyDescent="0.25">
      <c r="A34" s="24" t="s">
        <v>30</v>
      </c>
      <c r="B34" s="65" t="s">
        <v>97</v>
      </c>
      <c r="C34" s="65"/>
      <c r="D34" s="65"/>
      <c r="E34" s="65"/>
      <c r="F34" s="65"/>
      <c r="G34" s="65"/>
      <c r="H34" s="65"/>
      <c r="I34" s="65"/>
      <c r="J34" s="66"/>
    </row>
    <row r="35" spans="1:11" s="44" customFormat="1" ht="58.5" customHeight="1" x14ac:dyDescent="0.25">
      <c r="A35" s="42" t="s">
        <v>31</v>
      </c>
      <c r="B35" s="116" t="s">
        <v>141</v>
      </c>
      <c r="C35" s="116"/>
      <c r="D35" s="116"/>
      <c r="E35" s="116"/>
      <c r="F35" s="116"/>
      <c r="G35" s="116"/>
      <c r="H35" s="116"/>
      <c r="I35" s="116"/>
      <c r="J35" s="117"/>
      <c r="K35" s="43"/>
    </row>
    <row r="36" spans="1:11" ht="30" x14ac:dyDescent="0.25">
      <c r="A36" s="40" t="s">
        <v>32</v>
      </c>
      <c r="B36" s="65" t="s">
        <v>129</v>
      </c>
      <c r="C36" s="65"/>
      <c r="D36" s="65"/>
      <c r="E36" s="65"/>
      <c r="F36" s="65"/>
      <c r="G36" s="65"/>
      <c r="H36" s="65"/>
      <c r="I36" s="65"/>
      <c r="J36" s="66"/>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c r="B39" s="59"/>
      <c r="C39" s="59"/>
      <c r="D39" s="59"/>
      <c r="E39" s="59"/>
      <c r="F39" s="59"/>
      <c r="G39" s="59"/>
      <c r="H39" s="59"/>
      <c r="I39" s="59"/>
      <c r="J39" s="60"/>
    </row>
    <row r="40" spans="1:11" ht="27.75" customHeight="1" x14ac:dyDescent="0.25">
      <c r="A40" s="30"/>
      <c r="B40" s="30"/>
      <c r="C40" s="30"/>
      <c r="D40" s="30"/>
      <c r="E40" s="30"/>
      <c r="F40" s="30"/>
      <c r="G40" s="30"/>
      <c r="H40" s="30"/>
      <c r="I40" s="30"/>
      <c r="J40" s="30"/>
    </row>
    <row r="41" spans="1:11" ht="30.75" customHeight="1" x14ac:dyDescent="0.25">
      <c r="A41" s="61" t="s">
        <v>41</v>
      </c>
      <c r="B41" s="61"/>
      <c r="C41" s="61"/>
      <c r="D41" s="61"/>
      <c r="E41" s="61"/>
      <c r="F41" s="61"/>
      <c r="G41" s="61"/>
      <c r="H41" s="61"/>
      <c r="I41" s="61"/>
      <c r="J41" s="61"/>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zoomScaleNormal="100" zoomScaleSheetLayoutView="100" workbookViewId="0">
      <selection activeCell="B35" sqref="B35:J35"/>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21.75"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40.5" customHeight="1" x14ac:dyDescent="0.25">
      <c r="A11" s="4" t="s">
        <v>7</v>
      </c>
      <c r="B11" s="116" t="s">
        <v>60</v>
      </c>
      <c r="C11" s="116"/>
      <c r="D11" s="116"/>
      <c r="E11" s="116"/>
      <c r="F11" s="116"/>
      <c r="G11" s="116"/>
      <c r="H11" s="116"/>
      <c r="I11" s="116"/>
      <c r="J11" s="117"/>
    </row>
    <row r="12" spans="1:11" ht="35.25" customHeight="1" x14ac:dyDescent="0.25">
      <c r="A12" s="4" t="s">
        <v>8</v>
      </c>
      <c r="B12" s="116" t="s">
        <v>50</v>
      </c>
      <c r="C12" s="116"/>
      <c r="D12" s="116"/>
      <c r="E12" s="116"/>
      <c r="F12" s="116"/>
      <c r="G12" s="116"/>
      <c r="H12" s="116"/>
      <c r="I12" s="116"/>
      <c r="J12" s="117"/>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31.5" customHeight="1" x14ac:dyDescent="0.25">
      <c r="A16" s="4" t="s">
        <v>12</v>
      </c>
      <c r="B16" s="8" t="s">
        <v>103</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2" ht="15.75" x14ac:dyDescent="0.25">
      <c r="A17" s="67" t="s">
        <v>13</v>
      </c>
      <c r="B17" s="68"/>
      <c r="C17" s="68"/>
      <c r="D17" s="68"/>
      <c r="E17" s="68"/>
      <c r="F17" s="68"/>
      <c r="G17" s="68"/>
      <c r="H17" s="68"/>
      <c r="I17" s="68"/>
      <c r="J17" s="69"/>
    </row>
    <row r="18" spans="1:12" ht="29.25" customHeight="1" x14ac:dyDescent="0.25">
      <c r="A18" s="4" t="s">
        <v>14</v>
      </c>
      <c r="B18" s="65" t="s">
        <v>94</v>
      </c>
      <c r="C18" s="65"/>
      <c r="D18" s="65"/>
      <c r="E18" s="65"/>
      <c r="F18" s="65"/>
      <c r="G18" s="65"/>
      <c r="H18" s="65"/>
      <c r="I18" s="65"/>
      <c r="J18" s="66"/>
    </row>
    <row r="19" spans="1:12" ht="76.5" customHeight="1" x14ac:dyDescent="0.25">
      <c r="A19" s="9" t="s">
        <v>15</v>
      </c>
      <c r="B19" s="65" t="s">
        <v>105</v>
      </c>
      <c r="C19" s="65"/>
      <c r="D19" s="65"/>
      <c r="E19" s="65"/>
      <c r="F19" s="65"/>
      <c r="G19" s="65"/>
      <c r="H19" s="65"/>
      <c r="I19" s="65"/>
      <c r="J19" s="66"/>
    </row>
    <row r="20" spans="1:12" ht="34.5" customHeight="1" x14ac:dyDescent="0.25">
      <c r="A20" s="9" t="s">
        <v>16</v>
      </c>
      <c r="B20" s="65" t="s">
        <v>92</v>
      </c>
      <c r="C20" s="65"/>
      <c r="D20" s="65"/>
      <c r="E20" s="65"/>
      <c r="F20" s="65"/>
      <c r="G20" s="65"/>
      <c r="H20" s="65"/>
      <c r="I20" s="65"/>
      <c r="J20" s="66"/>
    </row>
    <row r="21" spans="1:12" ht="35.25" customHeight="1" x14ac:dyDescent="0.25">
      <c r="A21" s="9" t="s">
        <v>37</v>
      </c>
      <c r="B21" s="118" t="s">
        <v>56</v>
      </c>
      <c r="C21" s="65"/>
      <c r="D21" s="65"/>
      <c r="E21" s="65"/>
      <c r="F21" s="65"/>
      <c r="G21" s="65"/>
      <c r="H21" s="65"/>
      <c r="I21" s="65"/>
      <c r="J21" s="66"/>
      <c r="K21" s="1"/>
    </row>
    <row r="22" spans="1:12" ht="15.75" x14ac:dyDescent="0.25">
      <c r="A22" s="67" t="s">
        <v>17</v>
      </c>
      <c r="B22" s="68"/>
      <c r="C22" s="68"/>
      <c r="D22" s="68"/>
      <c r="E22" s="68"/>
      <c r="F22" s="68"/>
      <c r="G22" s="68"/>
      <c r="H22" s="68"/>
      <c r="I22" s="68"/>
      <c r="J22" s="69"/>
    </row>
    <row r="23" spans="1:12" ht="15.75" x14ac:dyDescent="0.25">
      <c r="A23" s="62" t="s">
        <v>18</v>
      </c>
      <c r="B23" s="63"/>
      <c r="C23" s="63"/>
      <c r="D23" s="63"/>
      <c r="E23" s="63"/>
      <c r="F23" s="63"/>
      <c r="G23" s="63"/>
      <c r="H23" s="63"/>
      <c r="I23" s="63"/>
      <c r="J23" s="64"/>
      <c r="K23" s="1"/>
    </row>
    <row r="24" spans="1:12" ht="15" customHeight="1" x14ac:dyDescent="0.25">
      <c r="A24" s="70" t="s">
        <v>19</v>
      </c>
      <c r="B24" s="71"/>
      <c r="C24" s="72" t="s">
        <v>20</v>
      </c>
      <c r="D24" s="73"/>
      <c r="E24" s="73"/>
      <c r="F24" s="73" t="s">
        <v>21</v>
      </c>
      <c r="G24" s="73"/>
      <c r="H24" s="71"/>
      <c r="I24" s="72" t="s">
        <v>22</v>
      </c>
      <c r="J24" s="74"/>
    </row>
    <row r="25" spans="1:12" s="38" customFormat="1" x14ac:dyDescent="0.25">
      <c r="A25" s="109">
        <v>1000000</v>
      </c>
      <c r="B25" s="110"/>
      <c r="C25" s="111">
        <v>1000000</v>
      </c>
      <c r="D25" s="112"/>
      <c r="E25" s="113"/>
      <c r="F25" s="111">
        <v>30815</v>
      </c>
      <c r="G25" s="112"/>
      <c r="H25" s="113"/>
      <c r="I25" s="114">
        <f>F25/C25</f>
        <v>3.0814999999999999E-2</v>
      </c>
      <c r="J25" s="115"/>
      <c r="K25" s="39"/>
    </row>
    <row r="26" spans="1:12" ht="15.75" x14ac:dyDescent="0.25">
      <c r="A26" s="62" t="s">
        <v>23</v>
      </c>
      <c r="B26" s="63"/>
      <c r="C26" s="63"/>
      <c r="D26" s="63"/>
      <c r="E26" s="63"/>
      <c r="F26" s="63"/>
      <c r="G26" s="63"/>
      <c r="H26" s="63"/>
      <c r="I26" s="63"/>
      <c r="J26" s="64"/>
      <c r="K26" s="1"/>
    </row>
    <row r="27" spans="1:12" ht="15" customHeight="1" x14ac:dyDescent="0.25">
      <c r="A27" s="5"/>
      <c r="B27"/>
      <c r="C27" s="80" t="s">
        <v>48</v>
      </c>
      <c r="D27" s="81"/>
      <c r="E27" s="80" t="s">
        <v>108</v>
      </c>
      <c r="F27" s="81"/>
      <c r="G27" s="80" t="s">
        <v>109</v>
      </c>
      <c r="H27" s="80"/>
      <c r="I27" s="80" t="s">
        <v>24</v>
      </c>
      <c r="J27" s="82"/>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48" x14ac:dyDescent="0.25">
      <c r="A29" s="13" t="s">
        <v>130</v>
      </c>
      <c r="B29" s="14" t="s">
        <v>71</v>
      </c>
      <c r="C29" s="34">
        <v>1</v>
      </c>
      <c r="D29" s="15">
        <v>1000000</v>
      </c>
      <c r="E29" s="15">
        <v>0</v>
      </c>
      <c r="F29" s="15">
        <v>0</v>
      </c>
      <c r="G29" s="16">
        <v>0</v>
      </c>
      <c r="H29" s="15">
        <v>31760</v>
      </c>
      <c r="I29" s="17" t="e">
        <f>+Tabla1345910[[#This Row],[Física 
(E)]]/Tabla1345910[[#This Row],[Física
(C)]]</f>
        <v>#DIV/0!</v>
      </c>
      <c r="J29" s="18" t="e">
        <f>+Tabla1345910[[#This Row],[Financiera 
 (F)]]/Tabla1345910[[#This Row],[Financiera
(D)]]</f>
        <v>#DIV/0!</v>
      </c>
      <c r="L29" s="36"/>
    </row>
    <row r="30" spans="1:12" x14ac:dyDescent="0.25">
      <c r="A30" s="19"/>
      <c r="B30" s="20"/>
      <c r="C30" s="21"/>
      <c r="D30" s="22"/>
      <c r="E30" s="22"/>
      <c r="F30" s="22"/>
      <c r="G30" s="23"/>
      <c r="H30" s="22"/>
      <c r="I30" s="17" t="e">
        <f>+Tabla1345910[[#This Row],[Física 
(E)]]/Tabla1345910[[#This Row],[Física
(C)]]</f>
        <v>#DIV/0!</v>
      </c>
      <c r="J30" s="18" t="e">
        <f>+Tabla1345910[[#This Row],[Financiera 
 (F)]]/Tabla1345910[[#This Row],[Financiera
(D)]]</f>
        <v>#DIV/0!</v>
      </c>
    </row>
    <row r="31" spans="1:12" ht="15.75" x14ac:dyDescent="0.25">
      <c r="A31" s="67" t="s">
        <v>27</v>
      </c>
      <c r="B31" s="68"/>
      <c r="C31" s="68"/>
      <c r="D31" s="68"/>
      <c r="E31" s="68"/>
      <c r="F31" s="68"/>
      <c r="G31" s="68"/>
      <c r="H31" s="68"/>
      <c r="I31" s="68"/>
      <c r="J31" s="69"/>
    </row>
    <row r="32" spans="1:12" ht="15.75" x14ac:dyDescent="0.25">
      <c r="A32" s="62" t="s">
        <v>28</v>
      </c>
      <c r="B32" s="63"/>
      <c r="C32" s="63"/>
      <c r="D32" s="63"/>
      <c r="E32" s="63"/>
      <c r="F32" s="63"/>
      <c r="G32" s="63"/>
      <c r="H32" s="63"/>
      <c r="I32" s="63"/>
      <c r="J32" s="64"/>
      <c r="K32" s="1"/>
    </row>
    <row r="33" spans="1:11" x14ac:dyDescent="0.25">
      <c r="A33" s="24" t="s">
        <v>29</v>
      </c>
      <c r="B33" s="65" t="s">
        <v>70</v>
      </c>
      <c r="C33" s="65"/>
      <c r="D33" s="65"/>
      <c r="E33" s="65"/>
      <c r="F33" s="65"/>
      <c r="G33" s="65"/>
      <c r="H33" s="65"/>
      <c r="I33" s="65"/>
      <c r="J33" s="66"/>
    </row>
    <row r="34" spans="1:11" ht="30" x14ac:dyDescent="0.25">
      <c r="A34" s="24" t="s">
        <v>30</v>
      </c>
      <c r="B34" s="65" t="s">
        <v>72</v>
      </c>
      <c r="C34" s="65"/>
      <c r="D34" s="65"/>
      <c r="E34" s="65"/>
      <c r="F34" s="65"/>
      <c r="G34" s="65"/>
      <c r="H34" s="65"/>
      <c r="I34" s="65"/>
      <c r="J34" s="66"/>
    </row>
    <row r="35" spans="1:11" ht="85.5" customHeight="1" x14ac:dyDescent="0.25">
      <c r="A35" s="24" t="s">
        <v>31</v>
      </c>
      <c r="B35" s="65" t="s">
        <v>98</v>
      </c>
      <c r="C35" s="65"/>
      <c r="D35" s="65"/>
      <c r="E35" s="65"/>
      <c r="F35" s="65"/>
      <c r="G35" s="65"/>
      <c r="H35" s="65"/>
      <c r="I35" s="65"/>
      <c r="J35" s="66"/>
    </row>
    <row r="36" spans="1:11" ht="30" x14ac:dyDescent="0.25">
      <c r="A36" s="40" t="s">
        <v>32</v>
      </c>
      <c r="B36" s="65"/>
      <c r="C36" s="65"/>
      <c r="D36" s="65"/>
      <c r="E36" s="65"/>
      <c r="F36" s="65"/>
      <c r="G36" s="65"/>
      <c r="H36" s="65"/>
      <c r="I36" s="65"/>
      <c r="J36" s="66"/>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c r="B39" s="59"/>
      <c r="C39" s="59"/>
      <c r="D39" s="59"/>
      <c r="E39" s="59"/>
      <c r="F39" s="59"/>
      <c r="G39" s="59"/>
      <c r="H39" s="59"/>
      <c r="I39" s="59"/>
      <c r="J39" s="60"/>
    </row>
    <row r="40" spans="1:11" ht="27.75" customHeight="1" x14ac:dyDescent="0.25">
      <c r="A40" s="30"/>
      <c r="B40" s="30"/>
      <c r="C40" s="30"/>
      <c r="D40" s="30"/>
      <c r="E40" s="30"/>
      <c r="F40" s="30"/>
      <c r="G40" s="30"/>
      <c r="H40" s="30"/>
      <c r="I40" s="30"/>
      <c r="J40" s="30"/>
    </row>
    <row r="41" spans="1:11" ht="30.75" customHeight="1" x14ac:dyDescent="0.25">
      <c r="A41" s="61" t="s">
        <v>41</v>
      </c>
      <c r="B41" s="61"/>
      <c r="C41" s="61"/>
      <c r="D41" s="61"/>
      <c r="E41" s="61"/>
      <c r="F41" s="61"/>
      <c r="G41" s="61"/>
      <c r="H41" s="61"/>
      <c r="I41" s="61"/>
      <c r="J41" s="61"/>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19" zoomScaleNormal="100" zoomScaleSheetLayoutView="100" workbookViewId="0">
      <selection activeCell="B35" sqref="B35:J35"/>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21.75"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40.5" customHeight="1" x14ac:dyDescent="0.25">
      <c r="A11" s="4" t="s">
        <v>7</v>
      </c>
      <c r="B11" s="116" t="s">
        <v>60</v>
      </c>
      <c r="C11" s="116"/>
      <c r="D11" s="116"/>
      <c r="E11" s="116"/>
      <c r="F11" s="116"/>
      <c r="G11" s="116"/>
      <c r="H11" s="116"/>
      <c r="I11" s="116"/>
      <c r="J11" s="117"/>
    </row>
    <row r="12" spans="1:11" ht="35.25" customHeight="1" x14ac:dyDescent="0.25">
      <c r="A12" s="4" t="s">
        <v>8</v>
      </c>
      <c r="B12" s="116" t="s">
        <v>50</v>
      </c>
      <c r="C12" s="116"/>
      <c r="D12" s="116"/>
      <c r="E12" s="116"/>
      <c r="F12" s="116"/>
      <c r="G12" s="116"/>
      <c r="H12" s="116"/>
      <c r="I12" s="116"/>
      <c r="J12" s="117"/>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30" customHeight="1" x14ac:dyDescent="0.25">
      <c r="A16" s="4" t="s">
        <v>12</v>
      </c>
      <c r="B16" s="8" t="s">
        <v>103</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2" ht="15.75" x14ac:dyDescent="0.25">
      <c r="A17" s="67" t="s">
        <v>13</v>
      </c>
      <c r="B17" s="68"/>
      <c r="C17" s="68"/>
      <c r="D17" s="68"/>
      <c r="E17" s="68"/>
      <c r="F17" s="68"/>
      <c r="G17" s="68"/>
      <c r="H17" s="68"/>
      <c r="I17" s="68"/>
      <c r="J17" s="69"/>
    </row>
    <row r="18" spans="1:12" ht="29.25" customHeight="1" x14ac:dyDescent="0.25">
      <c r="A18" s="4" t="s">
        <v>14</v>
      </c>
      <c r="B18" s="65" t="s">
        <v>94</v>
      </c>
      <c r="C18" s="65"/>
      <c r="D18" s="65"/>
      <c r="E18" s="65"/>
      <c r="F18" s="65"/>
      <c r="G18" s="65"/>
      <c r="H18" s="65"/>
      <c r="I18" s="65"/>
      <c r="J18" s="66"/>
    </row>
    <row r="19" spans="1:12" ht="76.5" customHeight="1" x14ac:dyDescent="0.25">
      <c r="A19" s="9" t="s">
        <v>15</v>
      </c>
      <c r="B19" s="65" t="s">
        <v>105</v>
      </c>
      <c r="C19" s="65"/>
      <c r="D19" s="65"/>
      <c r="E19" s="65"/>
      <c r="F19" s="65"/>
      <c r="G19" s="65"/>
      <c r="H19" s="65"/>
      <c r="I19" s="65"/>
      <c r="J19" s="66"/>
    </row>
    <row r="20" spans="1:12" ht="34.5" customHeight="1" x14ac:dyDescent="0.25">
      <c r="A20" s="9" t="s">
        <v>16</v>
      </c>
      <c r="B20" s="65" t="s">
        <v>92</v>
      </c>
      <c r="C20" s="65"/>
      <c r="D20" s="65"/>
      <c r="E20" s="65"/>
      <c r="F20" s="65"/>
      <c r="G20" s="65"/>
      <c r="H20" s="65"/>
      <c r="I20" s="65"/>
      <c r="J20" s="66"/>
    </row>
    <row r="21" spans="1:12" ht="35.25" customHeight="1" x14ac:dyDescent="0.25">
      <c r="A21" s="9" t="s">
        <v>37</v>
      </c>
      <c r="B21" s="118" t="s">
        <v>56</v>
      </c>
      <c r="C21" s="65"/>
      <c r="D21" s="65"/>
      <c r="E21" s="65"/>
      <c r="F21" s="65"/>
      <c r="G21" s="65"/>
      <c r="H21" s="65"/>
      <c r="I21" s="65"/>
      <c r="J21" s="66"/>
      <c r="K21" s="1"/>
    </row>
    <row r="22" spans="1:12" ht="15.75" x14ac:dyDescent="0.25">
      <c r="A22" s="67" t="s">
        <v>17</v>
      </c>
      <c r="B22" s="68"/>
      <c r="C22" s="68"/>
      <c r="D22" s="68"/>
      <c r="E22" s="68"/>
      <c r="F22" s="68"/>
      <c r="G22" s="68"/>
      <c r="H22" s="68"/>
      <c r="I22" s="68"/>
      <c r="J22" s="69"/>
    </row>
    <row r="23" spans="1:12" ht="15.75" x14ac:dyDescent="0.25">
      <c r="A23" s="62" t="s">
        <v>18</v>
      </c>
      <c r="B23" s="63"/>
      <c r="C23" s="63"/>
      <c r="D23" s="63"/>
      <c r="E23" s="63"/>
      <c r="F23" s="63"/>
      <c r="G23" s="63"/>
      <c r="H23" s="63"/>
      <c r="I23" s="63"/>
      <c r="J23" s="64"/>
      <c r="K23" s="1"/>
    </row>
    <row r="24" spans="1:12" ht="15" customHeight="1" x14ac:dyDescent="0.25">
      <c r="A24" s="70" t="s">
        <v>19</v>
      </c>
      <c r="B24" s="71"/>
      <c r="C24" s="72" t="s">
        <v>20</v>
      </c>
      <c r="D24" s="73"/>
      <c r="E24" s="73"/>
      <c r="F24" s="73" t="s">
        <v>21</v>
      </c>
      <c r="G24" s="73"/>
      <c r="H24" s="71"/>
      <c r="I24" s="72" t="s">
        <v>22</v>
      </c>
      <c r="J24" s="74"/>
    </row>
    <row r="25" spans="1:12" s="38" customFormat="1" x14ac:dyDescent="0.25">
      <c r="A25" s="109">
        <v>600000</v>
      </c>
      <c r="B25" s="110"/>
      <c r="C25" s="111">
        <v>600000</v>
      </c>
      <c r="D25" s="112"/>
      <c r="E25" s="113"/>
      <c r="F25" s="111">
        <v>0</v>
      </c>
      <c r="G25" s="112"/>
      <c r="H25" s="113"/>
      <c r="I25" s="114">
        <f>F25/C25</f>
        <v>0</v>
      </c>
      <c r="J25" s="115"/>
      <c r="K25" s="39"/>
    </row>
    <row r="26" spans="1:12" ht="15.75" x14ac:dyDescent="0.25">
      <c r="A26" s="62" t="s">
        <v>23</v>
      </c>
      <c r="B26" s="63"/>
      <c r="C26" s="63"/>
      <c r="D26" s="63"/>
      <c r="E26" s="63"/>
      <c r="F26" s="63"/>
      <c r="G26" s="63"/>
      <c r="H26" s="63"/>
      <c r="I26" s="63"/>
      <c r="J26" s="64"/>
      <c r="K26" s="1"/>
    </row>
    <row r="27" spans="1:12" ht="15" customHeight="1" x14ac:dyDescent="0.25">
      <c r="A27" s="5"/>
      <c r="B27"/>
      <c r="C27" s="80" t="s">
        <v>48</v>
      </c>
      <c r="D27" s="81"/>
      <c r="E27" s="80" t="s">
        <v>108</v>
      </c>
      <c r="F27" s="81"/>
      <c r="G27" s="80" t="s">
        <v>109</v>
      </c>
      <c r="H27" s="80"/>
      <c r="I27" s="80" t="s">
        <v>24</v>
      </c>
      <c r="J27" s="82"/>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36" x14ac:dyDescent="0.25">
      <c r="A29" s="13" t="s">
        <v>142</v>
      </c>
      <c r="B29" s="14" t="s">
        <v>74</v>
      </c>
      <c r="C29" s="34">
        <v>3</v>
      </c>
      <c r="D29" s="15">
        <v>600000</v>
      </c>
      <c r="E29" s="15">
        <v>1</v>
      </c>
      <c r="F29" s="15">
        <v>200000</v>
      </c>
      <c r="G29" s="16">
        <v>0</v>
      </c>
      <c r="H29" s="15">
        <v>0</v>
      </c>
      <c r="I29" s="17">
        <f>+Tabla134591011[[#This Row],[Física 
(E)]]/Tabla134591011[[#This Row],[Física
(C)]]</f>
        <v>0</v>
      </c>
      <c r="J29" s="18">
        <f>+Tabla134591011[[#This Row],[Financiera 
 (F)]]/Tabla134591011[[#This Row],[Financiera
(D)]]</f>
        <v>0</v>
      </c>
      <c r="L29" s="36"/>
    </row>
    <row r="30" spans="1:12" x14ac:dyDescent="0.25">
      <c r="A30" s="19"/>
      <c r="B30" s="20"/>
      <c r="C30" s="21"/>
      <c r="D30" s="22"/>
      <c r="E30" s="22"/>
      <c r="F30" s="22"/>
      <c r="G30" s="23"/>
      <c r="H30" s="22"/>
      <c r="I30" s="17" t="e">
        <f>+Tabla134591011[[#This Row],[Física 
(E)]]/Tabla134591011[[#This Row],[Física
(C)]]</f>
        <v>#DIV/0!</v>
      </c>
      <c r="J30" s="18" t="e">
        <f>+Tabla134591011[[#This Row],[Financiera 
 (F)]]/Tabla134591011[[#This Row],[Financiera
(D)]]</f>
        <v>#DIV/0!</v>
      </c>
    </row>
    <row r="31" spans="1:12" ht="15.75" x14ac:dyDescent="0.25">
      <c r="A31" s="67" t="s">
        <v>27</v>
      </c>
      <c r="B31" s="68"/>
      <c r="C31" s="68"/>
      <c r="D31" s="68"/>
      <c r="E31" s="68"/>
      <c r="F31" s="68"/>
      <c r="G31" s="68"/>
      <c r="H31" s="68"/>
      <c r="I31" s="68"/>
      <c r="J31" s="69"/>
    </row>
    <row r="32" spans="1:12" ht="15.75" x14ac:dyDescent="0.25">
      <c r="A32" s="62" t="s">
        <v>28</v>
      </c>
      <c r="B32" s="63"/>
      <c r="C32" s="63"/>
      <c r="D32" s="63"/>
      <c r="E32" s="63"/>
      <c r="F32" s="63"/>
      <c r="G32" s="63"/>
      <c r="H32" s="63"/>
      <c r="I32" s="63"/>
      <c r="J32" s="64"/>
      <c r="K32" s="1"/>
    </row>
    <row r="33" spans="1:11" x14ac:dyDescent="0.25">
      <c r="A33" s="24" t="s">
        <v>29</v>
      </c>
      <c r="B33" s="65" t="s">
        <v>73</v>
      </c>
      <c r="C33" s="65"/>
      <c r="D33" s="65"/>
      <c r="E33" s="65"/>
      <c r="F33" s="65"/>
      <c r="G33" s="65"/>
      <c r="H33" s="65"/>
      <c r="I33" s="65"/>
      <c r="J33" s="66"/>
    </row>
    <row r="34" spans="1:11" ht="30" x14ac:dyDescent="0.25">
      <c r="A34" s="24" t="s">
        <v>30</v>
      </c>
      <c r="B34" s="65" t="s">
        <v>99</v>
      </c>
      <c r="C34" s="65"/>
      <c r="D34" s="65"/>
      <c r="E34" s="65"/>
      <c r="F34" s="65"/>
      <c r="G34" s="65"/>
      <c r="H34" s="65"/>
      <c r="I34" s="65"/>
      <c r="J34" s="66"/>
    </row>
    <row r="35" spans="1:11" ht="85.5" customHeight="1" x14ac:dyDescent="0.25">
      <c r="A35" s="24" t="s">
        <v>31</v>
      </c>
      <c r="B35" s="65"/>
      <c r="C35" s="65"/>
      <c r="D35" s="65"/>
      <c r="E35" s="65"/>
      <c r="F35" s="65"/>
      <c r="G35" s="65"/>
      <c r="H35" s="65"/>
      <c r="I35" s="65"/>
      <c r="J35" s="66"/>
    </row>
    <row r="36" spans="1:11" ht="30" x14ac:dyDescent="0.25">
      <c r="A36" s="40" t="s">
        <v>32</v>
      </c>
      <c r="B36" s="65"/>
      <c r="C36" s="65"/>
      <c r="D36" s="65"/>
      <c r="E36" s="65"/>
      <c r="F36" s="65"/>
      <c r="G36" s="65"/>
      <c r="H36" s="65"/>
      <c r="I36" s="65"/>
      <c r="J36" s="66"/>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c r="B39" s="59"/>
      <c r="C39" s="59"/>
      <c r="D39" s="59"/>
      <c r="E39" s="59"/>
      <c r="F39" s="59"/>
      <c r="G39" s="59"/>
      <c r="H39" s="59"/>
      <c r="I39" s="59"/>
      <c r="J39" s="60"/>
    </row>
    <row r="40" spans="1:11" ht="27.75" customHeight="1" x14ac:dyDescent="0.25">
      <c r="A40" s="30"/>
      <c r="B40" s="30"/>
      <c r="C40" s="30"/>
      <c r="D40" s="30"/>
      <c r="E40" s="30"/>
      <c r="F40" s="30"/>
      <c r="G40" s="30"/>
      <c r="H40" s="30"/>
      <c r="I40" s="30"/>
      <c r="J40" s="30"/>
    </row>
    <row r="41" spans="1:11" ht="30.75" customHeight="1" x14ac:dyDescent="0.25">
      <c r="A41" s="61" t="s">
        <v>41</v>
      </c>
      <c r="B41" s="61"/>
      <c r="C41" s="61"/>
      <c r="D41" s="61"/>
      <c r="E41" s="61"/>
      <c r="F41" s="61"/>
      <c r="G41" s="61"/>
      <c r="H41" s="61"/>
      <c r="I41" s="61"/>
      <c r="J41" s="61"/>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topLeftCell="A19" zoomScaleNormal="100" zoomScaleSheetLayoutView="100" workbookViewId="0">
      <selection activeCell="B35" sqref="B35:J35"/>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21.75"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40.5" customHeight="1" x14ac:dyDescent="0.25">
      <c r="A11" s="4" t="s">
        <v>7</v>
      </c>
      <c r="B11" s="116" t="s">
        <v>60</v>
      </c>
      <c r="C11" s="116"/>
      <c r="D11" s="116"/>
      <c r="E11" s="116"/>
      <c r="F11" s="116"/>
      <c r="G11" s="116"/>
      <c r="H11" s="116"/>
      <c r="I11" s="116"/>
      <c r="J11" s="117"/>
    </row>
    <row r="12" spans="1:11" ht="35.25" customHeight="1" x14ac:dyDescent="0.25">
      <c r="A12" s="4" t="s">
        <v>8</v>
      </c>
      <c r="B12" s="116" t="s">
        <v>50</v>
      </c>
      <c r="C12" s="116"/>
      <c r="D12" s="116"/>
      <c r="E12" s="116"/>
      <c r="F12" s="116"/>
      <c r="G12" s="116"/>
      <c r="H12" s="116"/>
      <c r="I12" s="116"/>
      <c r="J12" s="117"/>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30" customHeight="1" x14ac:dyDescent="0.25">
      <c r="A16" s="4" t="s">
        <v>12</v>
      </c>
      <c r="B16" s="8" t="s">
        <v>103</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2" ht="15.75" x14ac:dyDescent="0.25">
      <c r="A17" s="67" t="s">
        <v>13</v>
      </c>
      <c r="B17" s="68"/>
      <c r="C17" s="68"/>
      <c r="D17" s="68"/>
      <c r="E17" s="68"/>
      <c r="F17" s="68"/>
      <c r="G17" s="68"/>
      <c r="H17" s="68"/>
      <c r="I17" s="68"/>
      <c r="J17" s="69"/>
    </row>
    <row r="18" spans="1:12" ht="29.25" customHeight="1" x14ac:dyDescent="0.25">
      <c r="A18" s="4" t="s">
        <v>14</v>
      </c>
      <c r="B18" s="65" t="s">
        <v>94</v>
      </c>
      <c r="C18" s="65"/>
      <c r="D18" s="65"/>
      <c r="E18" s="65"/>
      <c r="F18" s="65"/>
      <c r="G18" s="65"/>
      <c r="H18" s="65"/>
      <c r="I18" s="65"/>
      <c r="J18" s="66"/>
    </row>
    <row r="19" spans="1:12" ht="76.5" customHeight="1" x14ac:dyDescent="0.25">
      <c r="A19" s="9" t="s">
        <v>15</v>
      </c>
      <c r="B19" s="65" t="s">
        <v>105</v>
      </c>
      <c r="C19" s="65"/>
      <c r="D19" s="65"/>
      <c r="E19" s="65"/>
      <c r="F19" s="65"/>
      <c r="G19" s="65"/>
      <c r="H19" s="65"/>
      <c r="I19" s="65"/>
      <c r="J19" s="66"/>
    </row>
    <row r="20" spans="1:12" ht="34.5" customHeight="1" x14ac:dyDescent="0.25">
      <c r="A20" s="9" t="s">
        <v>16</v>
      </c>
      <c r="B20" s="65" t="s">
        <v>92</v>
      </c>
      <c r="C20" s="65"/>
      <c r="D20" s="65"/>
      <c r="E20" s="65"/>
      <c r="F20" s="65"/>
      <c r="G20" s="65"/>
      <c r="H20" s="65"/>
      <c r="I20" s="65"/>
      <c r="J20" s="66"/>
    </row>
    <row r="21" spans="1:12" ht="35.25" customHeight="1" x14ac:dyDescent="0.25">
      <c r="A21" s="9" t="s">
        <v>37</v>
      </c>
      <c r="B21" s="118" t="s">
        <v>56</v>
      </c>
      <c r="C21" s="65"/>
      <c r="D21" s="65"/>
      <c r="E21" s="65"/>
      <c r="F21" s="65"/>
      <c r="G21" s="65"/>
      <c r="H21" s="65"/>
      <c r="I21" s="65"/>
      <c r="J21" s="66"/>
      <c r="K21" s="1"/>
    </row>
    <row r="22" spans="1:12" ht="15.75" x14ac:dyDescent="0.25">
      <c r="A22" s="67" t="s">
        <v>17</v>
      </c>
      <c r="B22" s="68"/>
      <c r="C22" s="68"/>
      <c r="D22" s="68"/>
      <c r="E22" s="68"/>
      <c r="F22" s="68"/>
      <c r="G22" s="68"/>
      <c r="H22" s="68"/>
      <c r="I22" s="68"/>
      <c r="J22" s="69"/>
    </row>
    <row r="23" spans="1:12" ht="15.75" x14ac:dyDescent="0.25">
      <c r="A23" s="62" t="s">
        <v>18</v>
      </c>
      <c r="B23" s="63"/>
      <c r="C23" s="63"/>
      <c r="D23" s="63"/>
      <c r="E23" s="63"/>
      <c r="F23" s="63"/>
      <c r="G23" s="63"/>
      <c r="H23" s="63"/>
      <c r="I23" s="63"/>
      <c r="J23" s="64"/>
      <c r="K23" s="1"/>
    </row>
    <row r="24" spans="1:12" ht="15" customHeight="1" x14ac:dyDescent="0.25">
      <c r="A24" s="70" t="s">
        <v>19</v>
      </c>
      <c r="B24" s="71"/>
      <c r="C24" s="72" t="s">
        <v>20</v>
      </c>
      <c r="D24" s="73"/>
      <c r="E24" s="73"/>
      <c r="F24" s="73" t="s">
        <v>21</v>
      </c>
      <c r="G24" s="73"/>
      <c r="H24" s="71"/>
      <c r="I24" s="72" t="s">
        <v>22</v>
      </c>
      <c r="J24" s="74"/>
    </row>
    <row r="25" spans="1:12" s="38" customFormat="1" x14ac:dyDescent="0.25">
      <c r="A25" s="109">
        <v>500000</v>
      </c>
      <c r="B25" s="110"/>
      <c r="C25" s="111">
        <v>500000</v>
      </c>
      <c r="D25" s="112"/>
      <c r="E25" s="113"/>
      <c r="F25" s="111">
        <v>177840</v>
      </c>
      <c r="G25" s="112"/>
      <c r="H25" s="113"/>
      <c r="I25" s="114">
        <f>F25/C25</f>
        <v>0.35568</v>
      </c>
      <c r="J25" s="115"/>
      <c r="K25" s="39"/>
    </row>
    <row r="26" spans="1:12" ht="15.75" x14ac:dyDescent="0.25">
      <c r="A26" s="62" t="s">
        <v>23</v>
      </c>
      <c r="B26" s="63"/>
      <c r="C26" s="63"/>
      <c r="D26" s="63"/>
      <c r="E26" s="63"/>
      <c r="F26" s="63"/>
      <c r="G26" s="63"/>
      <c r="H26" s="63"/>
      <c r="I26" s="63"/>
      <c r="J26" s="64"/>
      <c r="K26" s="1"/>
    </row>
    <row r="27" spans="1:12" ht="15" customHeight="1" x14ac:dyDescent="0.25">
      <c r="A27" s="5"/>
      <c r="B27"/>
      <c r="C27" s="80" t="s">
        <v>48</v>
      </c>
      <c r="D27" s="81"/>
      <c r="E27" s="80" t="s">
        <v>108</v>
      </c>
      <c r="F27" s="81"/>
      <c r="G27" s="80" t="s">
        <v>109</v>
      </c>
      <c r="H27" s="80"/>
      <c r="I27" s="80" t="s">
        <v>24</v>
      </c>
      <c r="J27" s="82"/>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72" x14ac:dyDescent="0.25">
      <c r="A29" s="13" t="s">
        <v>112</v>
      </c>
      <c r="B29" s="14" t="s">
        <v>75</v>
      </c>
      <c r="C29" s="34">
        <v>6000</v>
      </c>
      <c r="D29" s="15">
        <v>500000</v>
      </c>
      <c r="E29" s="15">
        <v>1500</v>
      </c>
      <c r="F29" s="15">
        <v>100000</v>
      </c>
      <c r="G29" s="16">
        <v>3090</v>
      </c>
      <c r="H29" s="15">
        <v>151787.5</v>
      </c>
      <c r="I29" s="17">
        <f>+Tabla13459101112[[#This Row],[Física 
(E)]]/Tabla13459101112[[#This Row],[Física
(C)]]</f>
        <v>2.06</v>
      </c>
      <c r="J29" s="18">
        <f>+Tabla13459101112[[#This Row],[Financiera 
 (F)]]/Tabla13459101112[[#This Row],[Financiera
(D)]]</f>
        <v>1.5178750000000001</v>
      </c>
      <c r="L29" s="36"/>
    </row>
    <row r="30" spans="1:12" x14ac:dyDescent="0.25">
      <c r="A30" s="19"/>
      <c r="B30" s="20"/>
      <c r="C30" s="21"/>
      <c r="D30" s="22"/>
      <c r="E30" s="22"/>
      <c r="F30" s="22"/>
      <c r="G30" s="23"/>
      <c r="H30" s="22"/>
      <c r="I30" s="17" t="e">
        <f>+Tabla13459101112[[#This Row],[Física 
(E)]]/Tabla13459101112[[#This Row],[Física
(C)]]</f>
        <v>#DIV/0!</v>
      </c>
      <c r="J30" s="18" t="e">
        <f>+Tabla13459101112[[#This Row],[Financiera 
 (F)]]/Tabla13459101112[[#This Row],[Financiera
(D)]]</f>
        <v>#DIV/0!</v>
      </c>
    </row>
    <row r="31" spans="1:12" ht="15.75" x14ac:dyDescent="0.25">
      <c r="A31" s="67" t="s">
        <v>27</v>
      </c>
      <c r="B31" s="68"/>
      <c r="C31" s="68"/>
      <c r="D31" s="68"/>
      <c r="E31" s="68"/>
      <c r="F31" s="68"/>
      <c r="G31" s="68"/>
      <c r="H31" s="68"/>
      <c r="I31" s="68"/>
      <c r="J31" s="69"/>
    </row>
    <row r="32" spans="1:12" ht="15.75" x14ac:dyDescent="0.25">
      <c r="A32" s="62" t="s">
        <v>28</v>
      </c>
      <c r="B32" s="63"/>
      <c r="C32" s="63"/>
      <c r="D32" s="63"/>
      <c r="E32" s="63"/>
      <c r="F32" s="63"/>
      <c r="G32" s="63"/>
      <c r="H32" s="63"/>
      <c r="I32" s="63"/>
      <c r="J32" s="64"/>
      <c r="K32" s="1"/>
    </row>
    <row r="33" spans="1:11" x14ac:dyDescent="0.25">
      <c r="A33" s="24" t="s">
        <v>29</v>
      </c>
      <c r="B33" s="65" t="s">
        <v>100</v>
      </c>
      <c r="C33" s="65"/>
      <c r="D33" s="65"/>
      <c r="E33" s="65"/>
      <c r="F33" s="65"/>
      <c r="G33" s="65"/>
      <c r="H33" s="65"/>
      <c r="I33" s="65"/>
      <c r="J33" s="66"/>
    </row>
    <row r="34" spans="1:11" ht="30" x14ac:dyDescent="0.25">
      <c r="A34" s="24" t="s">
        <v>30</v>
      </c>
      <c r="B34" s="65" t="s">
        <v>76</v>
      </c>
      <c r="C34" s="65"/>
      <c r="D34" s="65"/>
      <c r="E34" s="65"/>
      <c r="F34" s="65"/>
      <c r="G34" s="65"/>
      <c r="H34" s="65"/>
      <c r="I34" s="65"/>
      <c r="J34" s="66"/>
    </row>
    <row r="35" spans="1:11" ht="85.5" customHeight="1" x14ac:dyDescent="0.25">
      <c r="A35" s="24" t="s">
        <v>31</v>
      </c>
      <c r="B35" s="65" t="s">
        <v>143</v>
      </c>
      <c r="C35" s="65"/>
      <c r="D35" s="65"/>
      <c r="E35" s="65"/>
      <c r="F35" s="65"/>
      <c r="G35" s="65"/>
      <c r="H35" s="65"/>
      <c r="I35" s="65"/>
      <c r="J35" s="66"/>
    </row>
    <row r="36" spans="1:11" ht="30" x14ac:dyDescent="0.25">
      <c r="A36" s="40" t="s">
        <v>32</v>
      </c>
      <c r="B36" s="65" t="s">
        <v>144</v>
      </c>
      <c r="C36" s="65"/>
      <c r="D36" s="65"/>
      <c r="E36" s="65"/>
      <c r="F36" s="65"/>
      <c r="G36" s="65"/>
      <c r="H36" s="65"/>
      <c r="I36" s="65"/>
      <c r="J36" s="66"/>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c r="B39" s="59"/>
      <c r="C39" s="59"/>
      <c r="D39" s="59"/>
      <c r="E39" s="59"/>
      <c r="F39" s="59"/>
      <c r="G39" s="59"/>
      <c r="H39" s="59"/>
      <c r="I39" s="59"/>
      <c r="J39" s="60"/>
    </row>
    <row r="40" spans="1:11" ht="27.75" customHeight="1" x14ac:dyDescent="0.25">
      <c r="A40" s="30"/>
      <c r="B40" s="30"/>
      <c r="C40" s="30"/>
      <c r="D40" s="30"/>
      <c r="E40" s="30"/>
      <c r="F40" s="30"/>
      <c r="G40" s="30"/>
      <c r="H40" s="30"/>
      <c r="I40" s="30"/>
      <c r="J40" s="30"/>
    </row>
    <row r="41" spans="1:11" ht="30.75" customHeight="1" x14ac:dyDescent="0.25">
      <c r="A41" s="61" t="s">
        <v>41</v>
      </c>
      <c r="B41" s="61"/>
      <c r="C41" s="61"/>
      <c r="D41" s="61"/>
      <c r="E41" s="61"/>
      <c r="F41" s="61"/>
      <c r="G41" s="61"/>
      <c r="H41" s="61"/>
      <c r="I41" s="61"/>
      <c r="J41" s="61"/>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Transporte de pasajeros</vt:lpstr>
      <vt:lpstr>Rótulos</vt:lpstr>
      <vt:lpstr>Permisos de Tran carga (2)</vt:lpstr>
      <vt:lpstr>MotoTaxi . Educacion Vial</vt:lpstr>
      <vt:lpstr>Ciu. Licencia de conducir</vt:lpstr>
      <vt:lpstr>ITV</vt:lpstr>
      <vt:lpstr>Campaña Educativa</vt:lpstr>
      <vt:lpstr>Eventos Seg. Vial</vt:lpstr>
      <vt:lpstr>CPU. Educacion Vial</vt:lpstr>
      <vt:lpstr>PCT. Educacion Vial</vt:lpstr>
      <vt:lpstr>Diseño de Corredores</vt:lpstr>
      <vt:lpstr>Corredores Integrados</vt:lpstr>
      <vt:lpstr>Alcandia Asistencia Tec.</vt:lpstr>
      <vt:lpstr>Alcandia planes movilidad</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Cecilia Guzman</cp:lastModifiedBy>
  <cp:lastPrinted>2022-06-13T17:15:18Z</cp:lastPrinted>
  <dcterms:created xsi:type="dcterms:W3CDTF">2021-03-22T15:50:10Z</dcterms:created>
  <dcterms:modified xsi:type="dcterms:W3CDTF">2025-03-13T14:33:29Z</dcterms:modified>
</cp:coreProperties>
</file>