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cieras - Trimestral\metas fisicas -2022\"/>
    </mc:Choice>
  </mc:AlternateContent>
  <bookViews>
    <workbookView xWindow="0" yWindow="0" windowWidth="28800" windowHeight="12210" firstSheet="9" activeTab="9"/>
  </bookViews>
  <sheets>
    <sheet name="Transporte de pasajeros" sheetId="6" r:id="rId1"/>
    <sheet name="Rótulos" sheetId="7" r:id="rId2"/>
    <sheet name="Permisos de Tran carga" sheetId="8" r:id="rId3"/>
    <sheet name="Ciu. Licencia de conducir" sheetId="4" r:id="rId4"/>
    <sheet name="ITV" sheetId="9" r:id="rId5"/>
    <sheet name="Campaña Educativa" sheetId="10" r:id="rId6"/>
    <sheet name="Eventos Seg. Vial" sheetId="11" r:id="rId7"/>
    <sheet name="CPU. Educacion Vial" sheetId="12" r:id="rId8"/>
    <sheet name="PCT. Educacion Vial" sheetId="13" r:id="rId9"/>
    <sheet name="MotoTaxi . Educacion Vial" sheetId="14" r:id="rId10"/>
    <sheet name="Diseño de Corredores" sheetId="15" r:id="rId11"/>
    <sheet name="Corredores Integrados" sheetId="16" r:id="rId12"/>
    <sheet name="Alcandia Asistencia Tec." sheetId="17" r:id="rId13"/>
    <sheet name="Alcandia planes movilidad" sheetId="18" r:id="rId14"/>
    <sheet name="Hoja1" sheetId="19" state="hidden" r:id="rId15"/>
  </sheets>
  <externalReferences>
    <externalReference r:id="rId16"/>
  </externalReferences>
  <definedNames>
    <definedName name="_xlnm.Print_Area" localSheetId="13">'Alcandia planes movilidad'!$A$1:$J$43</definedName>
    <definedName name="_xlnm.Print_Area" localSheetId="7">'CPU. Educacion Vial'!$A$1:$J$40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6" l="1"/>
  <c r="I25" i="7"/>
  <c r="I25" i="10"/>
  <c r="I25" i="11"/>
  <c r="I25" i="12"/>
  <c r="I25" i="13"/>
  <c r="I25" i="15"/>
  <c r="I25" i="16"/>
  <c r="I25" i="17"/>
  <c r="I25" i="18"/>
  <c r="I25" i="9"/>
  <c r="I25" i="4"/>
  <c r="J29" i="13"/>
  <c r="I29" i="12"/>
  <c r="I29" i="8"/>
  <c r="J29" i="8"/>
  <c r="I29" i="7"/>
  <c r="I29" i="6"/>
  <c r="J29" i="7" l="1"/>
  <c r="J30" i="7"/>
  <c r="I29" i="14"/>
  <c r="J29" i="18"/>
  <c r="J30" i="18"/>
  <c r="I29" i="18"/>
  <c r="I30" i="18"/>
  <c r="J29" i="17"/>
  <c r="J30" i="17"/>
  <c r="I29" i="17"/>
  <c r="I30" i="17"/>
  <c r="J29" i="16"/>
  <c r="J30" i="16"/>
  <c r="I29" i="16"/>
  <c r="I30" i="16"/>
  <c r="J29" i="15"/>
  <c r="J30" i="15"/>
  <c r="I29" i="15"/>
  <c r="I30" i="15"/>
  <c r="J30" i="13"/>
  <c r="I29" i="13"/>
  <c r="I30" i="13"/>
  <c r="J29" i="12"/>
  <c r="J30" i="12"/>
  <c r="I30" i="12"/>
  <c r="J29" i="11"/>
  <c r="J30" i="11"/>
  <c r="I29" i="11"/>
  <c r="I30" i="11"/>
  <c r="J29" i="10"/>
  <c r="J30" i="10"/>
  <c r="I29" i="10"/>
  <c r="I30" i="10"/>
  <c r="J29" i="9"/>
  <c r="J30" i="9"/>
  <c r="I29" i="9"/>
  <c r="I30" i="9"/>
  <c r="I29" i="4"/>
  <c r="J29" i="4"/>
  <c r="J30" i="4"/>
  <c r="I30" i="4"/>
  <c r="J29" i="14"/>
  <c r="J30" i="14"/>
  <c r="I30" i="14"/>
  <c r="I30" i="7"/>
  <c r="J29" i="6"/>
  <c r="J30" i="6"/>
  <c r="I30" i="6"/>
  <c r="I25" i="8" l="1"/>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B14" i="11"/>
  <c r="C14" i="11" s="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<sst xmlns="http://schemas.openxmlformats.org/spreadsheetml/2006/main" count="953" uniqueCount="148">
  <si>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</si>
  <si>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</si>
  <si>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</si>
  <si>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</si>
  <si>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</si>
  <si>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</si>
  <si>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</si>
  <si>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</si>
  <si>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</si>
  <si>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</si>
  <si>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</si>
  <si>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</si>
  <si>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</si>
  <si>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</si>
  <si>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</si>
  <si>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</si>
  <si>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</si>
  <si>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</si>
  <si>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</si>
  <si>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</si>
  <si>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</si>
  <si>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</si>
  <si>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</si>
  <si>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</si>
  <si>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</si>
  <si>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</si>
  <si>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</si>
  <si>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</si>
  <si>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</si>
  <si>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</si>
  <si>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</si>
  <si>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</si>
  <si>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</si>
  <si>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</si>
  <si>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</si>
  <si>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</si>
  <si>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</si>
  <si>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</si>
  <si>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</si>
  <si>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</si>
  <si>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</si>
  <si>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</si>
  <si>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</si>
  <si>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</si>
  <si>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</si>
  <si>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</si>
  <si>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</si>
  <si>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</si>
  <si>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</si>
  <si>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Trimestral de las Metas Físicas-Financieras</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</si>
  <si>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</si>
  <si>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</si>
  <si>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</si>
  <si>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</si>
  <si>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</si>
  <si>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</si>
  <si>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</si>
  <si>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</si>
  <si>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</si>
  <si>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</si>
  <si>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</si>
  <si>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</si>
  <si>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</si>
  <si>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</si>
  <si>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</si>
  <si>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</si>
  <si>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</si>
  <si>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</si>
  <si>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</si>
  <si>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</si>
  <si>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</si>
  <si>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</si>
  <si>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</si>
  <si>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</si>
  <si>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</si>
  <si>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</si>
  <si>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</si>
  <si>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</si>
  <si>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</si>
  <si>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</si>
  <si>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</si>
  <si>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</si>
  <si>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</si>
  <si>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</si>
  <si>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</si>
  <si>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</si>
  <si>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</si>
  <si>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</si>
  <si>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</si>
  <si>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</si>
  <si>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</si>
  <si>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</si>
  <si>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</si>
  <si>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</si>
  <si>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vehículos de motor reciben inspección técnica vehicular: tiene por objeto comprobar si los mismos cumplen las condiciones técnicas exigidas por la Ley 63-17 y la Normativa Técnica para su circulación por las vías pública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</si>
  <si>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</si>
  <si>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</si>
  <si>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</si>
  <si>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</si>
  <si>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</si>
  <si>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</si>
  <si>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</si>
  <si>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</si>
  <si>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</si>
  <si>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Programación Trimestral</t>
  </si>
  <si>
    <t>Ejecución Trimestral</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</si>
  <si>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</si>
  <si>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</si>
  <si>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</si>
  <si>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</si>
  <si>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6929-Alcaldías reciben Planes de Movilidad de sus respectivos Gobiernos Locales					
					</t>
  </si>
  <si>
    <t>6918-Prestadores de servicio reciben permisos de operación de transporte de carga.</t>
  </si>
  <si>
    <t xml:space="preserve">El Incremento de la ejecución física en cuanto el otorgamiento de permisos especiales de transporte de carga es debido a la Implementación de la Zona Restringida de Transporte de Carga                                                                </t>
  </si>
  <si>
    <t>5879-Ciudadanos reciben licencia de conducir</t>
  </si>
  <si>
    <t>6919-Conductores reciben inspección técnica vehicular</t>
  </si>
  <si>
    <t>6920-Ciudadanos reciben campañas educativas de seguridad vial</t>
  </si>
  <si>
    <t>6921-Personas reciben eventos promocionales de la seguridad vial</t>
  </si>
  <si>
    <t>6923-Población recibe cursos y talleres de educación y formación vial</t>
  </si>
  <si>
    <t xml:space="preserve">Empresas Transportistas reciben Licencias de Operaciones de Transporte de Pasajeros </t>
  </si>
  <si>
    <t xml:space="preserve">	24,500,000.00</t>
  </si>
  <si>
    <t>No fueron programados eventos para este trimestre</t>
  </si>
  <si>
    <t xml:space="preserve"> Ejecución Física: no se ejecutaron eventos tal como fue programado.</t>
  </si>
  <si>
    <t>Se programaron 5 asistencias técnicas en materia de movilidad y tránsito a alcaldías y se brindaron 6 alcanzando un 120% de lo programado.</t>
  </si>
  <si>
    <r>
      <t>Beneficiarios:</t>
    </r>
    <r>
      <rPr>
        <sz val="10"/>
        <color rgb="FF000000"/>
        <rFont val="Century Gothic"/>
        <family val="2"/>
      </rPr>
      <t xml:space="preserve"> </t>
    </r>
  </si>
  <si>
    <t xml:space="preserve">6927-Usuarios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</si>
  <si>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</si>
  <si>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6928-Alcaldías reciben asistencias técnicas en materia de movilidad y tránsito				</t>
  </si>
  <si>
    <t>En el presupuesto 2022  se proyectó la producción de 9,680 rotulaciones de vehículos de transporte de pasajero; para el ultimo trimestre del año se programo 2,400 y ejecutó 377 equivalente al 15.58 % de lo programado.</t>
  </si>
  <si>
    <t xml:space="preserve">Se Presupuestó la emisión de 143,429 licencias de conducir para cuarto trimestre del año, y se alcanzó un total de 154, 464, lo que arroja un 107.69%. </t>
  </si>
  <si>
    <t>En el cuarto trimestre del 2022  se proyectó la producción de 15,289 para el cuarto trimestre y se ejecuto un 216.65%</t>
  </si>
  <si>
    <t>Para el cuarto trimestre no se programo una campaña educativa de Seguridad Vía,.</t>
  </si>
  <si>
    <t xml:space="preserve">En el presupuesto 2022  se proyectó la producción de 274 licencias de operaciones de transporte de pasajero; para el cuarto trimestre se programó 69 y de los cuales se ejecutaron 46 , equivalente al 66.67% de lo programado. </t>
  </si>
  <si>
    <t>Se alcanzó impactar a un total de 25,717 personas en materia procurar cambiar sus creencias y conductas para mejorar la seguridad vial en general alcanzando un 171.45%</t>
  </si>
  <si>
    <t>Para el cuarto trimestre se proyectó capacitación para 3,500 Mototaxistas y se efectuaron 184 equivalente al 5.26% de lo programado.</t>
  </si>
  <si>
    <t>La causa del desvío se debe a dos factores principales, uno es que los  permisos de operación de transporte de  pasajeros se emiten a solicitud de la ciudadanía y otro es que no todos los solicitantes cumplen con los requerimientos para el otorgamiento de los mismos.</t>
  </si>
  <si>
    <t xml:space="preserve">La disminución de restricciones y la implantación de nuevas tecnologías para otorgar los servicios de relacionados con las licencias de conducir; esto arrojó un incremento en la demanda y en consecuencia en los registros.
</t>
  </si>
  <si>
    <t>El incremento de ciudadanos que solicitaron licencia de conducir en este trimestre trajo consigo este aumento en lo que respecta a la educación vial.
•	24,541 participantes por Educación Para Licencia de Conducir.</t>
  </si>
  <si>
    <t>Debido al Registro nacional de motocicletas este producto esta en proceso de reestructuración.</t>
  </si>
  <si>
    <r>
      <rPr>
        <b/>
        <i/>
        <sz val="10"/>
        <rFont val="Calibri"/>
        <family val="2"/>
        <scheme val="minor"/>
      </rPr>
      <t>1</t>
    </r>
    <r>
      <rPr>
        <i/>
        <sz val="10"/>
        <rFont val="Calibri"/>
        <family val="2"/>
        <scheme val="minor"/>
      </rPr>
      <t xml:space="preserve">- Se realizaron Estudios de Ocupación Visual en corredores priorizados: </t>
    </r>
    <r>
      <rPr>
        <b/>
        <i/>
        <sz val="10"/>
        <rFont val="Calibri"/>
        <family val="2"/>
        <scheme val="minor"/>
      </rPr>
      <t>Santiago de los Caballeros</t>
    </r>
    <r>
      <rPr>
        <i/>
        <sz val="10"/>
        <rFont val="Calibri"/>
        <family val="2"/>
        <scheme val="minor"/>
      </rPr>
      <t xml:space="preserve"> (Corredor Autopista Duarte, Corredor 27 de Febrero) - </t>
    </r>
    <r>
      <rPr>
        <b/>
        <i/>
        <sz val="10"/>
        <rFont val="Calibri"/>
        <family val="2"/>
        <scheme val="minor"/>
      </rPr>
      <t>Gran Santo Domingo(</t>
    </r>
    <r>
      <rPr>
        <i/>
        <sz val="10"/>
        <rFont val="Calibri"/>
        <family val="2"/>
        <scheme val="minor"/>
      </rPr>
      <t xml:space="preserve">Corredor 27 de Febrero, Corredor Independencia, Corredor Kennedy, Corredor Lope de Vega, Corredor Tiradentes, Corredor Pantoja, Corredor Pedro Brand,	Corredor Luperón, Corredor San Isidro,	Corredor Ecológica, Corredor Mella, Corredor 25 de Febrero, Corredor Jacobo, Corredor 30 de Marzo, Corredor Las Américas y Corredor Los Girasoles).
</t>
    </r>
    <r>
      <rPr>
        <b/>
        <i/>
        <sz val="10"/>
        <rFont val="Calibri"/>
        <family val="2"/>
        <scheme val="minor"/>
      </rPr>
      <t>2</t>
    </r>
    <r>
      <rPr>
        <i/>
        <sz val="10"/>
        <rFont val="Calibri"/>
        <family val="2"/>
        <scheme val="minor"/>
      </rPr>
      <t>- . Se realizaron estudios de recorrido y demora en los dos (2) corredores priorizados de la provincia Santiago de los Caballeros.</t>
    </r>
  </si>
  <si>
    <t xml:space="preserve">Ejecución Financiera:  A pesar que para este trimestre no se tenia programación física, se estuvo trabajando en la entrega de la Licencia de Operación del corredor Autopista Duarte a operador en la provincia Santiago de los caballeros.
</t>
  </si>
  <si>
    <t>Se cumplió al 100% con lo planificado</t>
  </si>
  <si>
    <r>
      <t>Al igual que en los trimestres anteriores el no cumplimiento en la consecución de las metas físicas tal y como han sido planteadas, muy especialmente, lo concerniente a la emisión y rotulación de vehículos, es debido a que estos procesos dependen en gran manera, de las solicitudes de las empresas del transporte y al cumplimiento de los operadores con los requisitos para que le sean otorgadas las licencias de operaciones y los rótulos.</t>
    </r>
    <r>
      <rPr>
        <i/>
        <sz val="10"/>
        <color rgb="FFFF0000"/>
        <rFont val="Calibri"/>
        <family val="2"/>
        <scheme val="minor"/>
      </rPr>
      <t xml:space="preserve">
                                            </t>
    </r>
  </si>
  <si>
    <t>Se alcanzó impactar a un total de 1,896 personas impactados por la capacitación sobre movilidad, transito, transporte y seguridad vial. en general alcanzando un 2,44% de lo programado</t>
  </si>
  <si>
    <t>Las variaciones en este producto es debido a que las solicitudes recibidas fueron inferiores a las proyectadas.</t>
  </si>
  <si>
    <t>Giselle Bobadilla Zimmermann</t>
  </si>
  <si>
    <t>Directora Planificación y Desarrollo
Dirección de Planificación y Desarrollo, INTRANT</t>
  </si>
  <si>
    <r>
      <rPr>
        <b/>
        <i/>
        <sz val="11"/>
        <rFont val="Calibri"/>
        <family val="2"/>
        <scheme val="minor"/>
      </rPr>
      <t>Ejecución Física:</t>
    </r>
    <r>
      <rPr>
        <i/>
        <sz val="11"/>
        <rFont val="Calibri"/>
        <family val="2"/>
        <scheme val="minor"/>
      </rPr>
      <t xml:space="preserve"> Se realizaron 6 asistencias técnicas a municipios y alcaldías. Las variaciones de estas actividades dependen de las solicitudes recibidas.</t>
    </r>
  </si>
  <si>
    <t>La desviación de este producto es  debido a la reestructuracion de este proceso, de igual forma se sometió un Proyecto de inversión publica para la construcción de centros de inspección técnica vehicular.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</si>
</sst>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b/>
      <sz val="10"/>
      <color rgb="FF000000"/>
      <name val="Calibri"/>
      <family val="2"/>
      <scheme val="minor"/>
    </font>
    <font>
      <i/>
      <sz val="10"/>
      <color rgb="FFFF0000"/>
      <name val="Calibri"/>
      <family val="2"/>
      <scheme val="minor"/>
    </font>
    <font>
      <b/>
      <sz val="10"/>
      <color theme="1"/>
      <name val="Calibri"/>
      <family val="2"/>
      <scheme val="minor"/>
    </font>
    <font>
      <sz val="10"/>
      <color rgb="FF000000"/>
      <name val="Century Gothic"/>
      <family val="2"/>
    </font>
    <font>
      <b/>
      <sz val="10"/>
      <name val="Calibri"/>
      <family val="2"/>
      <scheme val="minor"/>
    </font>
    <font>
      <i/>
      <sz val="10"/>
      <name val="Calibri"/>
      <family val="2"/>
      <scheme val="minor"/>
    </font>
    <font>
      <b/>
      <i/>
      <sz val="11"/>
      <name val="Calibri"/>
      <family val="2"/>
      <scheme val="minor"/>
    </font>
    <font>
      <b/>
      <i/>
      <sz val="10"/>
      <name val="Calibri"/>
      <family val="2"/>
      <scheme val="minor"/>
    </font>
    <font>
      <b/>
      <sz val="12"/>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8" fontId="17" fillId="0" borderId="28" xfId="0" applyNumberFormat="1" applyFont="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4" fillId="0" borderId="0" xfId="0" applyFont="1" applyProtection="1">
      <protection locked="0"/>
    </xf>
    <xf numFmtId="0" fontId="23" fillId="0" borderId="0" xfId="0" applyFont="1"/>
    <xf numFmtId="10" fontId="24" fillId="0" borderId="0" xfId="0" applyNumberFormat="1" applyFont="1" applyProtection="1">
      <protection locked="0"/>
    </xf>
    <xf numFmtId="0" fontId="27" fillId="0" borderId="0" xfId="0" applyFont="1"/>
    <xf numFmtId="0" fontId="11" fillId="0" borderId="0" xfId="0" applyFont="1" applyAlignment="1" applyProtection="1">
      <alignment vertical="top"/>
      <protection locked="0"/>
    </xf>
    <xf numFmtId="0" fontId="0" fillId="0" borderId="0" xfId="0" applyAlignment="1">
      <alignment vertical="top"/>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0" fontId="28" fillId="0" borderId="0" xfId="0" applyFont="1" applyAlignment="1" applyProtection="1">
      <alignment horizontal="center" vertical="top"/>
      <protection locked="0"/>
    </xf>
    <xf numFmtId="0" fontId="0" fillId="0" borderId="0" xfId="0" applyAlignment="1">
      <alignment horizontal="center" vertical="top"/>
    </xf>
    <xf numFmtId="0" fontId="28" fillId="9" borderId="0" xfId="0" applyFont="1" applyFill="1" applyProtection="1">
      <protection locked="0"/>
    </xf>
    <xf numFmtId="0" fontId="0" fillId="9" borderId="0" xfId="0" applyFill="1"/>
    <xf numFmtId="0" fontId="9" fillId="0" borderId="22" xfId="0" applyFont="1" applyBorder="1" applyAlignment="1" applyProtection="1">
      <alignment vertical="center" wrapText="1"/>
      <protection locked="0"/>
    </xf>
    <xf numFmtId="0" fontId="19" fillId="0" borderId="24" xfId="0" applyFont="1" applyBorder="1" applyAlignment="1" applyProtection="1">
      <alignment vertical="top" wrapText="1"/>
      <protection locked="0"/>
    </xf>
    <xf numFmtId="0" fontId="19" fillId="0" borderId="28" xfId="0" applyFont="1" applyBorder="1" applyAlignment="1" applyProtection="1">
      <alignment vertical="top" wrapText="1"/>
      <protection locked="0"/>
    </xf>
    <xf numFmtId="165" fontId="19" fillId="0" borderId="28" xfId="0" applyNumberFormat="1" applyFont="1" applyBorder="1" applyAlignment="1" applyProtection="1">
      <alignment horizontal="center" vertical="center" wrapText="1" readingOrder="1"/>
      <protection locked="0"/>
    </xf>
    <xf numFmtId="166" fontId="19" fillId="0" borderId="28" xfId="0" applyNumberFormat="1" applyFont="1" applyBorder="1" applyAlignment="1" applyProtection="1">
      <alignment horizontal="center" vertical="center" wrapText="1" readingOrder="1"/>
      <protection locked="0"/>
    </xf>
    <xf numFmtId="10" fontId="19" fillId="7" borderId="28" xfId="2" applyNumberFormat="1" applyFont="1" applyFill="1" applyBorder="1" applyAlignment="1" applyProtection="1">
      <alignment horizontal="center" vertical="center" wrapText="1" readingOrder="1"/>
      <protection locked="0"/>
    </xf>
    <xf numFmtId="167" fontId="19" fillId="7" borderId="25" xfId="0" applyNumberFormat="1" applyFont="1" applyFill="1" applyBorder="1" applyAlignment="1" applyProtection="1">
      <alignment horizontal="center" vertical="center" wrapText="1" readingOrder="1"/>
      <protection locked="0"/>
    </xf>
    <xf numFmtId="0" fontId="29" fillId="0" borderId="22" xfId="0" applyFont="1" applyBorder="1" applyAlignment="1" applyProtection="1">
      <alignment vertical="center" wrapText="1"/>
      <protection locked="0"/>
    </xf>
    <xf numFmtId="0" fontId="25" fillId="0" borderId="22" xfId="0" applyFont="1" applyBorder="1" applyAlignment="1" applyProtection="1">
      <alignment vertical="center" wrapText="1"/>
      <protection locked="0"/>
    </xf>
    <xf numFmtId="165" fontId="19" fillId="0" borderId="34" xfId="0" applyNumberFormat="1" applyFont="1" applyBorder="1" applyAlignment="1" applyProtection="1">
      <alignment horizontal="center" vertical="center" wrapText="1"/>
      <protection locked="0"/>
    </xf>
    <xf numFmtId="0" fontId="19" fillId="0" borderId="33" xfId="0" applyFont="1" applyBorder="1" applyAlignment="1" applyProtection="1">
      <alignment vertical="top" wrapText="1"/>
      <protection locked="0"/>
    </xf>
    <xf numFmtId="0" fontId="19" fillId="0" borderId="34" xfId="0" applyFont="1" applyBorder="1" applyAlignment="1" applyProtection="1">
      <alignment vertical="top" wrapText="1"/>
      <protection locked="0"/>
    </xf>
    <xf numFmtId="165" fontId="19" fillId="0" borderId="34" xfId="0" applyNumberFormat="1" applyFont="1" applyBorder="1" applyAlignment="1" applyProtection="1">
      <alignment horizontal="center" vertical="center" wrapText="1" readingOrder="1"/>
      <protection locked="0"/>
    </xf>
    <xf numFmtId="166" fontId="19" fillId="0" borderId="34" xfId="0" applyNumberFormat="1" applyFont="1" applyBorder="1" applyAlignment="1" applyProtection="1">
      <alignment horizontal="center" vertical="center" wrapText="1" readingOrder="1"/>
      <protection locked="0"/>
    </xf>
    <xf numFmtId="168" fontId="19" fillId="0" borderId="28" xfId="0" applyNumberFormat="1" applyFont="1" applyBorder="1" applyAlignment="1" applyProtection="1">
      <alignment horizontal="center" vertical="center" wrapText="1" readingOrder="1"/>
      <protection locked="0"/>
    </xf>
    <xf numFmtId="0" fontId="33" fillId="0" borderId="22" xfId="0" applyFont="1" applyBorder="1" applyAlignment="1" applyProtection="1">
      <alignment vertical="center" wrapText="1"/>
      <protection locked="0"/>
    </xf>
    <xf numFmtId="0" fontId="16" fillId="8" borderId="40" xfId="0" applyFont="1" applyFill="1" applyBorder="1" applyAlignment="1">
      <alignment horizontal="center" vertical="center" wrapText="1" readingOrder="1"/>
    </xf>
    <xf numFmtId="0" fontId="16" fillId="8" borderId="41" xfId="0" applyFont="1" applyFill="1" applyBorder="1" applyAlignment="1">
      <alignment horizontal="center" vertical="center" wrapText="1" readingOrder="1"/>
    </xf>
    <xf numFmtId="0" fontId="16" fillId="8" borderId="42" xfId="0" applyFont="1" applyFill="1" applyBorder="1" applyAlignment="1">
      <alignment horizontal="center" vertical="center" wrapText="1" readingOrder="1"/>
    </xf>
    <xf numFmtId="0" fontId="17" fillId="0" borderId="40" xfId="0" applyFont="1" applyBorder="1" applyAlignment="1" applyProtection="1">
      <alignment vertical="top" wrapText="1"/>
      <protection locked="0"/>
    </xf>
    <xf numFmtId="0" fontId="17" fillId="0" borderId="41" xfId="0" applyFont="1" applyBorder="1" applyAlignment="1" applyProtection="1">
      <alignment vertical="top" wrapText="1"/>
      <protection locked="0"/>
    </xf>
    <xf numFmtId="165" fontId="17" fillId="0" borderId="41" xfId="0" applyNumberFormat="1" applyFont="1" applyBorder="1" applyAlignment="1" applyProtection="1">
      <alignment horizontal="center" vertical="center" wrapText="1" readingOrder="1"/>
      <protection locked="0"/>
    </xf>
    <xf numFmtId="166" fontId="17" fillId="0" borderId="41" xfId="0" applyNumberFormat="1" applyFont="1" applyBorder="1" applyAlignment="1" applyProtection="1">
      <alignment horizontal="center" vertical="center" wrapText="1" readingOrder="1"/>
      <protection locked="0"/>
    </xf>
    <xf numFmtId="165" fontId="17" fillId="0" borderId="41" xfId="0" applyNumberFormat="1" applyFont="1" applyBorder="1" applyAlignment="1" applyProtection="1">
      <alignment horizontal="center" vertical="center" wrapText="1"/>
      <protection locked="0"/>
    </xf>
    <xf numFmtId="10" fontId="17" fillId="7" borderId="31" xfId="2" applyNumberFormat="1" applyFont="1" applyFill="1" applyBorder="1" applyAlignment="1" applyProtection="1">
      <alignment horizontal="center" vertical="center" wrapText="1" readingOrder="1"/>
      <protection locked="0"/>
    </xf>
    <xf numFmtId="167" fontId="17" fillId="7" borderId="32" xfId="0" applyNumberFormat="1" applyFont="1" applyFill="1" applyBorder="1" applyAlignment="1" applyProtection="1">
      <alignment horizontal="center" vertical="center" wrapText="1" readingOrder="1"/>
      <protection locked="0"/>
    </xf>
    <xf numFmtId="0" fontId="17" fillId="0" borderId="22" xfId="0" applyFont="1" applyBorder="1" applyAlignment="1" applyProtection="1">
      <alignment vertical="top" wrapText="1"/>
      <protection locked="0"/>
    </xf>
    <xf numFmtId="168" fontId="17" fillId="0" borderId="22" xfId="0" applyNumberFormat="1" applyFont="1" applyBorder="1" applyAlignment="1" applyProtection="1">
      <alignment horizontal="center" vertical="center" wrapText="1" readingOrder="1"/>
      <protection locked="0"/>
    </xf>
    <xf numFmtId="166" fontId="17" fillId="0" borderId="22" xfId="0" applyNumberFormat="1" applyFont="1" applyBorder="1" applyAlignment="1" applyProtection="1">
      <alignment horizontal="center" vertical="center" wrapText="1" readingOrder="1"/>
      <protection locked="0"/>
    </xf>
    <xf numFmtId="10" fontId="17" fillId="7" borderId="22" xfId="2" applyNumberFormat="1" applyFont="1" applyFill="1" applyBorder="1" applyAlignment="1" applyProtection="1">
      <alignment horizontal="center" vertical="center" wrapText="1" readingOrder="1"/>
      <protection locked="0"/>
    </xf>
    <xf numFmtId="167" fontId="17" fillId="7" borderId="22" xfId="0" applyNumberFormat="1" applyFont="1" applyFill="1" applyBorder="1" applyAlignment="1" applyProtection="1">
      <alignment horizontal="center" vertical="center" wrapText="1" readingOrder="1"/>
      <protection locked="0"/>
    </xf>
    <xf numFmtId="0" fontId="9" fillId="0" borderId="22" xfId="0" applyFont="1" applyBorder="1" applyAlignment="1">
      <alignment vertical="center"/>
    </xf>
    <xf numFmtId="0" fontId="9" fillId="0" borderId="22" xfId="0" applyFont="1" applyBorder="1" applyAlignment="1">
      <alignment vertical="center" wrapText="1"/>
    </xf>
    <xf numFmtId="0" fontId="19" fillId="0" borderId="22" xfId="0" applyFont="1" applyBorder="1" applyAlignment="1" applyProtection="1">
      <alignment vertical="top" wrapText="1"/>
      <protection locked="0"/>
    </xf>
    <xf numFmtId="168" fontId="19" fillId="0" borderId="22" xfId="0" applyNumberFormat="1" applyFont="1" applyBorder="1" applyAlignment="1" applyProtection="1">
      <alignment horizontal="center" vertical="center" wrapText="1" readingOrder="1"/>
      <protection locked="0"/>
    </xf>
    <xf numFmtId="166" fontId="19" fillId="0" borderId="22" xfId="0" applyNumberFormat="1" applyFont="1" applyBorder="1" applyAlignment="1" applyProtection="1">
      <alignment horizontal="center" vertical="center" wrapText="1" readingOrder="1"/>
      <protection locked="0"/>
    </xf>
    <xf numFmtId="10" fontId="19" fillId="7" borderId="22" xfId="2" applyNumberFormat="1" applyFont="1" applyFill="1" applyBorder="1" applyAlignment="1" applyProtection="1">
      <alignment horizontal="center" vertical="center" wrapText="1" readingOrder="1"/>
      <protection locked="0"/>
    </xf>
    <xf numFmtId="167" fontId="19" fillId="7" borderId="22" xfId="0" applyNumberFormat="1" applyFont="1" applyFill="1" applyBorder="1" applyAlignment="1" applyProtection="1">
      <alignment horizontal="center" vertical="center" wrapText="1" readingOrder="1"/>
      <protection locked="0"/>
    </xf>
    <xf numFmtId="0" fontId="19" fillId="0" borderId="24"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168" fontId="19" fillId="0" borderId="28" xfId="0" applyNumberFormat="1" applyFont="1" applyBorder="1" applyAlignment="1" applyProtection="1">
      <alignment horizontal="center" vertical="center" wrapText="1"/>
      <protection locked="0"/>
    </xf>
    <xf numFmtId="166" fontId="19" fillId="0" borderId="28" xfId="0" applyNumberFormat="1" applyFont="1" applyBorder="1" applyAlignment="1" applyProtection="1">
      <alignment horizontal="center" vertical="center" wrapText="1"/>
      <protection locked="0"/>
    </xf>
    <xf numFmtId="10" fontId="19" fillId="7" borderId="28" xfId="2" applyNumberFormat="1" applyFont="1" applyFill="1" applyBorder="1" applyAlignment="1" applyProtection="1">
      <alignment horizontal="center" vertical="center" wrapText="1"/>
      <protection locked="0"/>
    </xf>
    <xf numFmtId="167" fontId="19" fillId="7" borderId="25" xfId="0" applyNumberFormat="1" applyFont="1" applyFill="1" applyBorder="1" applyAlignment="1" applyProtection="1">
      <alignment horizontal="center" vertical="center" wrapText="1"/>
      <protection locked="0"/>
    </xf>
    <xf numFmtId="0" fontId="29" fillId="0" borderId="22" xfId="0" applyFont="1" applyBorder="1" applyAlignment="1">
      <alignment vertical="center"/>
    </xf>
    <xf numFmtId="0" fontId="29" fillId="0" borderId="22" xfId="0" applyFont="1" applyBorder="1" applyAlignment="1">
      <alignment vertical="center" wrapText="1"/>
    </xf>
    <xf numFmtId="0" fontId="17" fillId="0" borderId="24" xfId="0" applyFont="1" applyBorder="1" applyAlignment="1" applyProtection="1">
      <alignment vertical="center" wrapText="1"/>
      <protection locked="0"/>
    </xf>
    <xf numFmtId="0" fontId="17" fillId="0" borderId="28" xfId="0" applyFont="1" applyBorder="1" applyAlignment="1" applyProtection="1">
      <alignment vertical="center" wrapText="1"/>
      <protection locked="0"/>
    </xf>
    <xf numFmtId="0" fontId="29" fillId="0" borderId="22" xfId="0" applyFont="1" applyBorder="1" applyAlignment="1" applyProtection="1">
      <alignment horizontal="left" vertical="center" wrapText="1"/>
      <protection locked="0"/>
    </xf>
    <xf numFmtId="0" fontId="31" fillId="0" borderId="22" xfId="0" applyFont="1" applyBorder="1" applyAlignment="1" applyProtection="1">
      <alignment horizontal="left" vertical="top" wrapText="1"/>
      <protection locked="0"/>
    </xf>
    <xf numFmtId="0" fontId="2" fillId="9" borderId="22" xfId="0" applyFont="1" applyFill="1" applyBorder="1" applyAlignment="1" applyProtection="1">
      <alignment vertical="center" wrapText="1"/>
      <protection locked="0"/>
    </xf>
    <xf numFmtId="0" fontId="2" fillId="0" borderId="22" xfId="0" applyFont="1" applyBorder="1"/>
    <xf numFmtId="0" fontId="9" fillId="0" borderId="22" xfId="0" applyFont="1" applyBorder="1" applyAlignment="1" applyProtection="1">
      <alignment vertical="top" wrapText="1"/>
      <protection locked="0"/>
    </xf>
    <xf numFmtId="165" fontId="19" fillId="0" borderId="28" xfId="0" applyNumberFormat="1" applyFont="1" applyBorder="1" applyAlignment="1" applyProtection="1">
      <alignment horizontal="center" vertical="center" wrapText="1"/>
      <protection locked="0"/>
    </xf>
    <xf numFmtId="165" fontId="19" fillId="0" borderId="22" xfId="0" applyNumberFormat="1" applyFont="1" applyBorder="1" applyAlignment="1" applyProtection="1">
      <alignment horizontal="center" vertical="center" wrapText="1"/>
      <protection locked="0"/>
    </xf>
    <xf numFmtId="165" fontId="17" fillId="0" borderId="22" xfId="0" applyNumberFormat="1" applyFont="1" applyBorder="1" applyAlignment="1" applyProtection="1">
      <alignment horizontal="center" vertical="center" wrapText="1"/>
      <protection locked="0"/>
    </xf>
    <xf numFmtId="0" fontId="19" fillId="9" borderId="0" xfId="0" applyFont="1" applyFill="1" applyBorder="1" applyAlignment="1">
      <alignment horizontal="left" vertical="center"/>
    </xf>
    <xf numFmtId="0" fontId="11" fillId="9" borderId="0" xfId="0" applyFont="1" applyFill="1" applyBorder="1" applyProtection="1">
      <protection locked="0"/>
    </xf>
    <xf numFmtId="0" fontId="11" fillId="9" borderId="0" xfId="0" applyFont="1" applyFill="1" applyProtection="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9" borderId="22"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28" fillId="0" borderId="25" xfId="1" applyNumberFormat="1" applyFont="1" applyFill="1" applyBorder="1" applyAlignment="1" applyProtection="1">
      <alignment horizontal="center" vertical="center" wrapText="1" readingOrder="1"/>
      <protection locked="0"/>
    </xf>
    <xf numFmtId="39" fontId="28" fillId="0" borderId="38" xfId="1" applyNumberFormat="1" applyFont="1" applyFill="1" applyBorder="1" applyAlignment="1" applyProtection="1">
      <alignment horizontal="center" vertical="center" wrapText="1" readingOrder="1"/>
      <protection locked="0"/>
    </xf>
    <xf numFmtId="39" fontId="28" fillId="0" borderId="24" xfId="1" applyNumberFormat="1" applyFont="1" applyFill="1" applyBorder="1" applyAlignment="1" applyProtection="1">
      <alignment horizontal="center" vertical="center" wrapText="1" readingOrder="1"/>
      <protection locked="0"/>
    </xf>
    <xf numFmtId="10" fontId="11" fillId="0" borderId="28" xfId="2" applyNumberFormat="1" applyFont="1" applyFill="1" applyBorder="1" applyAlignment="1" applyProtection="1">
      <alignment horizontal="center" vertical="center" wrapText="1" readingOrder="1"/>
    </xf>
    <xf numFmtId="10" fontId="11" fillId="0"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1"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21" fillId="0" borderId="22" xfId="0" applyFont="1" applyBorder="1" applyAlignment="1" applyProtection="1">
      <alignment horizontal="left"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2" fillId="6" borderId="22" xfId="0" applyFont="1" applyFill="1" applyBorder="1" applyAlignment="1">
      <alignment horizontal="left" vertical="center" wrapText="1"/>
    </xf>
    <xf numFmtId="3" fontId="21" fillId="0" borderId="22" xfId="0" applyNumberFormat="1" applyFont="1" applyBorder="1" applyAlignment="1" applyProtection="1">
      <alignment horizontal="left" vertical="center" wrapText="1"/>
      <protection locked="0"/>
    </xf>
    <xf numFmtId="49" fontId="21" fillId="0" borderId="22" xfId="0" quotePrefix="1" applyNumberFormat="1" applyFont="1" applyBorder="1" applyAlignment="1" applyProtection="1">
      <alignment horizontal="left" vertical="center" wrapText="1"/>
      <protection locked="0"/>
    </xf>
    <xf numFmtId="0" fontId="21" fillId="9" borderId="22" xfId="0" applyFont="1" applyFill="1" applyBorder="1" applyAlignment="1" applyProtection="1">
      <alignment horizontal="left" vertical="top" wrapText="1"/>
      <protection locked="0"/>
    </xf>
    <xf numFmtId="0" fontId="8" fillId="5" borderId="22" xfId="0" applyFont="1" applyFill="1" applyBorder="1" applyAlignment="1">
      <alignment horizontal="left" vertical="center"/>
    </xf>
    <xf numFmtId="0" fontId="22" fillId="0" borderId="22" xfId="0" applyFont="1" applyBorder="1" applyAlignment="1" applyProtection="1">
      <alignment horizontal="left" vertical="center" wrapText="1"/>
      <protection locked="0"/>
    </xf>
    <xf numFmtId="0" fontId="22" fillId="9" borderId="22" xfId="0" applyFont="1" applyFill="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top" wrapText="1"/>
      <protection locked="0"/>
    </xf>
    <xf numFmtId="3" fontId="22" fillId="0" borderId="22" xfId="0" applyNumberFormat="1" applyFont="1" applyBorder="1" applyAlignment="1" applyProtection="1">
      <alignment horizontal="left" vertical="center" wrapText="1"/>
      <protection locked="0"/>
    </xf>
    <xf numFmtId="0" fontId="26" fillId="9" borderId="22" xfId="0" applyFont="1" applyFill="1" applyBorder="1" applyAlignment="1" applyProtection="1">
      <alignment horizontal="left" vertical="center" wrapText="1"/>
      <protection locked="0"/>
    </xf>
    <xf numFmtId="0" fontId="34" fillId="0" borderId="22" xfId="0" applyFont="1" applyBorder="1" applyAlignment="1" applyProtection="1">
      <alignment horizontal="left" vertical="center" wrapText="1"/>
      <protection locked="0"/>
    </xf>
    <xf numFmtId="0" fontId="34" fillId="9" borderId="22" xfId="0" applyFont="1" applyFill="1" applyBorder="1" applyAlignment="1" applyProtection="1">
      <alignment horizontal="left" vertical="center" wrapText="1"/>
      <protection locked="0"/>
    </xf>
    <xf numFmtId="0" fontId="22" fillId="0" borderId="35" xfId="0" applyFont="1" applyBorder="1" applyAlignment="1" applyProtection="1">
      <alignment horizontal="center" vertical="center"/>
      <protection locked="0"/>
    </xf>
    <xf numFmtId="0" fontId="22" fillId="0" borderId="36"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19" fillId="0" borderId="0" xfId="0" applyFont="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3" fontId="22" fillId="0" borderId="0" xfId="0" applyNumberFormat="1" applyFont="1" applyAlignment="1" applyProtection="1">
      <alignment horizontal="left" vertical="center" wrapText="1"/>
      <protection locked="0"/>
    </xf>
    <xf numFmtId="0" fontId="37" fillId="9" borderId="39" xfId="0" applyFont="1" applyFill="1" applyBorder="1" applyAlignment="1" applyProtection="1">
      <alignment horizontal="center" wrapText="1"/>
      <protection locked="0"/>
    </xf>
    <xf numFmtId="0" fontId="37" fillId="9" borderId="39" xfId="0" applyFont="1" applyFill="1" applyBorder="1" applyAlignment="1" applyProtection="1">
      <alignment horizontal="center"/>
      <protection locked="0"/>
    </xf>
    <xf numFmtId="0" fontId="14" fillId="9" borderId="0" xfId="0" applyFont="1" applyFill="1" applyBorder="1" applyAlignment="1" applyProtection="1">
      <alignment horizontal="center" wrapText="1"/>
      <protection locked="0"/>
    </xf>
    <xf numFmtId="0" fontId="14" fillId="9" borderId="0" xfId="0" applyFont="1" applyFill="1" applyBorder="1" applyAlignment="1" applyProtection="1">
      <alignment horizontal="center"/>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127636</xdr:colOff>
      <xdr:row>0</xdr:row>
      <xdr:rowOff>19050</xdr:rowOff>
    </xdr:from>
    <xdr:ext cx="1322070" cy="78147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127636" y="1905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tableColumn id="5" name="Física _x000a_(E)" dataDxfId="198"/>
    <tableColumn id="6" name="Financiera _x000a_ (F)" dataDxfId="197"/>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3" name="Tabla134591011121314" displayName="Tabla13459101112131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+Tabla134591011121314[[#This Row],[Física 
(E)]]/Tabla134591011121314[[#This Row],[Física
(C)]]</calculatedColumnFormula>
    </tableColumn>
    <tableColumn id="8" name="Financiero _x000a_(%) _x000a_H=F/D" dataDxfId="6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tableColumn id="6" name="Financiera _x000a_ (F)" dataDxfId="182"/>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345" displayName="Tabla1345"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calculatedColumnFormula>+Tabla1345[[#This Row],[Física 
(E)]]/Tabla1345[[#This Row],[Física
(C)]]</calculatedColumnFormula>
    </tableColumn>
    <tableColumn id="8" name="Financiero _x000a_(%) _x000a_H=F/D" dataDxfId="150">
      <calculatedColumnFormula>+Tabla1345[[#This Row],[Financiera 
 (F)]]/Tabla1345[[#This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8" name="Tabla13459" displayName="Tabla13459"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calculatedColumnFormula>+Tabla13459[[#This Row],[Física 
(E)]]/Tabla13459[[#This Row],[Física
(C)]]</calculatedColumnFormula>
    </tableColumn>
    <tableColumn id="8" name="Financiero _x000a_(%) _x000a_H=F/D" dataDxfId="135">
      <calculatedColumnFormula>+Tabla13459[[#This Row],[Financiera 
 (F)]]/Tabla13459[[#This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9" name="Tabla1345910" displayName="Tabla1345910"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calculatedColumnFormula>+Tabla1345910[[#This Row],[Física 
(E)]]/Tabla1345910[[#This Row],[Física
(C)]]</calculatedColumnFormula>
    </tableColumn>
    <tableColumn id="8" name="Financiero _x000a_(%) _x000a_H=F/D" dataDxfId="120">
      <calculatedColumnFormula>+Tabla1345910[[#This Row],[Financiera 
 (F)]]/Tabla1345910[[#This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10" name="Tabla134591011" displayName="Tabla134591011"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+Tabla134591011[[#This Row],[Física 
(E)]]/Tabla134591011[[#This Row],[Física
(C)]]</calculatedColumnFormula>
    </tableColumn>
    <tableColumn id="8" name="Financiero _x000a_(%) _x000a_H=F/D" dataDxfId="105">
      <calculatedColumnFormula>+Tabla134591011[[#This Row],[Financiera 
 (F)]]/Tabla134591011[[#This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1" name="Tabla13459101112" displayName="Tabla13459101112"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+Tabla13459101112[[#This Row],[Física 
(E)]]/Tabla13459101112[[#This Row],[Física
(C)]]</calculatedColumnFormula>
    </tableColumn>
    <tableColumn id="8" name="Financiero _x000a_(%) _x000a_H=F/D" dataDxfId="90">
      <calculatedColumnFormula>+Tabla13459101112[[#This Row],[Financiera 
 (F)]]/Tabla13459101112[[#This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2" name="Tabla1345910111213" displayName="Tabla1345910111213"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+Tabla1345910111213[[#This Row],[Física 
(E)]]/Tabla1345910111213[[#This Row],[Física
(C)]]</calculatedColumnFormula>
    </tableColumn>
    <tableColumn id="8" name="Financiero _x000a_(%) _x000a_H=F/D" dataDxfId="75">
      <calculatedColumnFormula>+Tabla1345910111213[[#This Row],[Financiera 
 (F)]]/Tabla1345910111213[[#This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topLeftCell="A30" zoomScaleNormal="100" zoomScaleSheetLayoutView="130" zoomScalePageLayoutView="85" workbookViewId="0">
      <selection activeCell="B1" sqref="A1:J4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30" customHeight="1"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37" t="s">
        <v>57</v>
      </c>
      <c r="C8" s="138"/>
      <c r="D8" s="138"/>
      <c r="E8" s="138"/>
      <c r="F8" s="138"/>
      <c r="G8" s="138"/>
      <c r="H8" s="138"/>
      <c r="I8" s="138"/>
      <c r="J8" s="139"/>
      <c r="K8" s="1"/>
    </row>
    <row r="9" spans="1:11" ht="15" customHeight="1" x14ac:dyDescent="0.25">
      <c r="A9" s="27" t="s">
        <v>35</v>
      </c>
      <c r="B9" s="137" t="s">
        <v>51</v>
      </c>
      <c r="C9" s="138"/>
      <c r="D9" s="138"/>
      <c r="E9" s="138"/>
      <c r="F9" s="138"/>
      <c r="G9" s="138"/>
      <c r="H9" s="138"/>
      <c r="I9" s="138"/>
      <c r="J9" s="139"/>
      <c r="K9" s="1"/>
    </row>
    <row r="10" spans="1:11" x14ac:dyDescent="0.25">
      <c r="A10" s="27" t="s">
        <v>36</v>
      </c>
      <c r="B10" s="137" t="s">
        <v>51</v>
      </c>
      <c r="C10" s="138"/>
      <c r="D10" s="138"/>
      <c r="E10" s="138"/>
      <c r="F10" s="138"/>
      <c r="G10" s="138"/>
      <c r="H10" s="138"/>
      <c r="I10" s="138"/>
      <c r="J10" s="139"/>
      <c r="K10" s="1"/>
    </row>
    <row r="11" spans="1:11" ht="31.5" customHeight="1" x14ac:dyDescent="0.25">
      <c r="A11" s="4" t="s">
        <v>7</v>
      </c>
      <c r="B11" s="134" t="s">
        <v>59</v>
      </c>
      <c r="C11" s="134"/>
      <c r="D11" s="134"/>
      <c r="E11" s="134"/>
      <c r="F11" s="134"/>
      <c r="G11" s="134"/>
      <c r="H11" s="134"/>
      <c r="I11" s="134"/>
      <c r="J11" s="134"/>
    </row>
    <row r="12" spans="1:11" ht="41.25" customHeight="1" x14ac:dyDescent="0.25">
      <c r="A12" s="4"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31.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1" ht="15.75" x14ac:dyDescent="0.25">
      <c r="A17" s="118" t="s">
        <v>13</v>
      </c>
      <c r="B17" s="119"/>
      <c r="C17" s="119"/>
      <c r="D17" s="119"/>
      <c r="E17" s="119"/>
      <c r="F17" s="119"/>
      <c r="G17" s="119"/>
      <c r="H17" s="119"/>
      <c r="I17" s="119"/>
      <c r="J17" s="120"/>
    </row>
    <row r="18" spans="1:11" ht="29.25" customHeight="1" x14ac:dyDescent="0.25">
      <c r="A18" s="79" t="s">
        <v>14</v>
      </c>
      <c r="B18" s="136" t="s">
        <v>93</v>
      </c>
      <c r="C18" s="136"/>
      <c r="D18" s="136"/>
      <c r="E18" s="136"/>
      <c r="F18" s="136"/>
      <c r="G18" s="136"/>
      <c r="H18" s="136"/>
      <c r="I18" s="136"/>
      <c r="J18" s="136"/>
    </row>
    <row r="19" spans="1:11" ht="54" customHeight="1" x14ac:dyDescent="0.25">
      <c r="A19" s="80" t="s">
        <v>15</v>
      </c>
      <c r="B19" s="136" t="s">
        <v>58</v>
      </c>
      <c r="C19" s="136"/>
      <c r="D19" s="136"/>
      <c r="E19" s="136"/>
      <c r="F19" s="136"/>
      <c r="G19" s="136"/>
      <c r="H19" s="136"/>
      <c r="I19" s="136"/>
      <c r="J19" s="136"/>
    </row>
    <row r="20" spans="1:11" ht="34.5" customHeight="1" x14ac:dyDescent="0.25">
      <c r="A20" s="80" t="s">
        <v>16</v>
      </c>
      <c r="B20" s="136" t="s">
        <v>63</v>
      </c>
      <c r="C20" s="136"/>
      <c r="D20" s="136"/>
      <c r="E20" s="136"/>
      <c r="F20" s="136"/>
      <c r="G20" s="136"/>
      <c r="H20" s="136"/>
      <c r="I20" s="136"/>
      <c r="J20" s="136"/>
    </row>
    <row r="21" spans="1:11" ht="35.25" customHeight="1" x14ac:dyDescent="0.25">
      <c r="A21" s="80" t="s">
        <v>37</v>
      </c>
      <c r="B21" s="136"/>
      <c r="C21" s="136"/>
      <c r="D21" s="136"/>
      <c r="E21" s="136"/>
      <c r="F21" s="136"/>
      <c r="G21" s="136"/>
      <c r="H21" s="136"/>
      <c r="I21" s="136"/>
      <c r="J21" s="136"/>
      <c r="K21" s="1"/>
    </row>
    <row r="22" spans="1:11" ht="15.75" x14ac:dyDescent="0.25">
      <c r="A22" s="118" t="s">
        <v>17</v>
      </c>
      <c r="B22" s="119"/>
      <c r="C22" s="119"/>
      <c r="D22" s="119"/>
      <c r="E22" s="119"/>
      <c r="F22" s="119"/>
      <c r="G22" s="119"/>
      <c r="H22" s="119"/>
      <c r="I22" s="119"/>
      <c r="J22" s="120"/>
    </row>
    <row r="23" spans="1:11" ht="15.75" x14ac:dyDescent="0.25">
      <c r="A23" s="114" t="s">
        <v>18</v>
      </c>
      <c r="B23" s="115"/>
      <c r="C23" s="115"/>
      <c r="D23" s="115"/>
      <c r="E23" s="115"/>
      <c r="F23" s="115"/>
      <c r="G23" s="115"/>
      <c r="H23" s="115"/>
      <c r="I23" s="115"/>
      <c r="J23" s="116"/>
      <c r="K23" s="1"/>
    </row>
    <row r="24" spans="1:11" ht="15" customHeight="1" x14ac:dyDescent="0.25">
      <c r="A24" s="121" t="s">
        <v>19</v>
      </c>
      <c r="B24" s="122"/>
      <c r="C24" s="123" t="s">
        <v>20</v>
      </c>
      <c r="D24" s="124"/>
      <c r="E24" s="124"/>
      <c r="F24" s="124" t="s">
        <v>21</v>
      </c>
      <c r="G24" s="124"/>
      <c r="H24" s="122"/>
      <c r="I24" s="123" t="s">
        <v>22</v>
      </c>
      <c r="J24" s="125"/>
    </row>
    <row r="25" spans="1:11" s="36" customFormat="1" x14ac:dyDescent="0.25">
      <c r="A25" s="126" t="s">
        <v>119</v>
      </c>
      <c r="B25" s="127"/>
      <c r="C25" s="126">
        <v>24500000</v>
      </c>
      <c r="D25" s="127"/>
      <c r="E25" s="128"/>
      <c r="F25" s="126">
        <v>10286219.199999999</v>
      </c>
      <c r="G25" s="127"/>
      <c r="H25" s="128"/>
      <c r="I25" s="129">
        <f>+F25/C25</f>
        <v>0.41984568163265301</v>
      </c>
      <c r="J25" s="130"/>
      <c r="K25" s="35"/>
    </row>
    <row r="26" spans="1:11" ht="15.75" x14ac:dyDescent="0.25">
      <c r="A26" s="114" t="s">
        <v>23</v>
      </c>
      <c r="B26" s="115"/>
      <c r="C26" s="115"/>
      <c r="D26" s="115"/>
      <c r="E26" s="115"/>
      <c r="F26" s="115"/>
      <c r="G26" s="115"/>
      <c r="H26" s="115"/>
      <c r="I26" s="115"/>
      <c r="J26" s="116"/>
      <c r="K26" s="1"/>
    </row>
    <row r="27" spans="1:11" x14ac:dyDescent="0.25">
      <c r="A27" s="5"/>
      <c r="B27"/>
      <c r="C27" s="131" t="s">
        <v>48</v>
      </c>
      <c r="D27" s="132"/>
      <c r="E27" s="131" t="s">
        <v>104</v>
      </c>
      <c r="F27" s="132"/>
      <c r="G27" s="131" t="s">
        <v>105</v>
      </c>
      <c r="H27" s="131"/>
      <c r="I27" s="131" t="s">
        <v>24</v>
      </c>
      <c r="J27" s="133"/>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49" t="s">
        <v>103</v>
      </c>
      <c r="B29" s="50" t="s">
        <v>61</v>
      </c>
      <c r="C29" s="51">
        <v>274</v>
      </c>
      <c r="D29" s="52">
        <v>500000</v>
      </c>
      <c r="E29" s="52">
        <v>69</v>
      </c>
      <c r="F29" s="52">
        <v>0</v>
      </c>
      <c r="G29" s="101">
        <v>46</v>
      </c>
      <c r="H29" s="52">
        <v>4550</v>
      </c>
      <c r="I29" s="53">
        <f>+Tabla17[[#This Row],[Física 
(E)]]/Tabla17[[#This Row],[Física
(C)]]</f>
        <v>0.66666666666666663</v>
      </c>
      <c r="J29" s="54" t="e">
        <f>+Tabla17[[#This Row],[Financiera 
 (F)]]/Tabla17[[#This Row],[Financiera
(D)]]</f>
        <v>#DIV/0!</v>
      </c>
    </row>
    <row r="30" spans="1:11" x14ac:dyDescent="0.25">
      <c r="A30" s="19"/>
      <c r="B30" s="20"/>
      <c r="C30" s="21"/>
      <c r="D30" s="22"/>
      <c r="E30" s="22"/>
      <c r="F30" s="22"/>
      <c r="G30" s="23"/>
      <c r="H30" s="22"/>
      <c r="I30" s="17" t="e">
        <f>+Tabla17[[#This Row],[Física 
(E)]]/Tabla17[[#This Row],[Física
(C)]]</f>
        <v>#DIV/0!</v>
      </c>
      <c r="J30" s="18" t="e">
        <f>+Tabla17[[#This Row],[Financiera 
 (F)]]/Tabla17[[#This Row],[Financiera
(D)]]</f>
        <v>#DIV/0!</v>
      </c>
    </row>
    <row r="31" spans="1:11" ht="15.75" x14ac:dyDescent="0.25">
      <c r="A31" s="118" t="s">
        <v>27</v>
      </c>
      <c r="B31" s="119"/>
      <c r="C31" s="119"/>
      <c r="D31" s="119"/>
      <c r="E31" s="119"/>
      <c r="F31" s="119"/>
      <c r="G31" s="119"/>
      <c r="H31" s="119"/>
      <c r="I31" s="119"/>
      <c r="J31" s="120"/>
    </row>
    <row r="32" spans="1:11" ht="15.75" x14ac:dyDescent="0.25">
      <c r="A32" s="114" t="s">
        <v>28</v>
      </c>
      <c r="B32" s="115"/>
      <c r="C32" s="115"/>
      <c r="D32" s="115"/>
      <c r="E32" s="115"/>
      <c r="F32" s="115"/>
      <c r="G32" s="115"/>
      <c r="H32" s="115"/>
      <c r="I32" s="115"/>
      <c r="J32" s="116"/>
      <c r="K32" s="1"/>
    </row>
    <row r="33" spans="1:11" x14ac:dyDescent="0.25">
      <c r="A33" s="55" t="s">
        <v>29</v>
      </c>
      <c r="B33" s="117" t="s">
        <v>118</v>
      </c>
      <c r="C33" s="117"/>
      <c r="D33" s="117"/>
      <c r="E33" s="117"/>
      <c r="F33" s="117"/>
      <c r="G33" s="117"/>
      <c r="H33" s="117"/>
      <c r="I33" s="117"/>
      <c r="J33" s="117"/>
    </row>
    <row r="34" spans="1:11" x14ac:dyDescent="0.25">
      <c r="A34" s="55" t="s">
        <v>30</v>
      </c>
      <c r="B34" s="117" t="s">
        <v>62</v>
      </c>
      <c r="C34" s="117"/>
      <c r="D34" s="117"/>
      <c r="E34" s="117"/>
      <c r="F34" s="117"/>
      <c r="G34" s="117"/>
      <c r="H34" s="117"/>
      <c r="I34" s="117"/>
      <c r="J34" s="117"/>
    </row>
    <row r="35" spans="1:11" ht="50.25" customHeight="1" x14ac:dyDescent="0.25">
      <c r="A35" s="55" t="s">
        <v>31</v>
      </c>
      <c r="B35" s="117" t="s">
        <v>131</v>
      </c>
      <c r="C35" s="117"/>
      <c r="D35" s="117"/>
      <c r="E35" s="117"/>
      <c r="F35" s="117"/>
      <c r="G35" s="117"/>
      <c r="H35" s="117"/>
      <c r="I35" s="117"/>
      <c r="J35" s="117"/>
    </row>
    <row r="36" spans="1:11" ht="33.75" customHeight="1" x14ac:dyDescent="0.25">
      <c r="A36" s="55" t="s">
        <v>32</v>
      </c>
      <c r="B36" s="117" t="s">
        <v>134</v>
      </c>
      <c r="C36" s="117"/>
      <c r="D36" s="117"/>
      <c r="E36" s="117"/>
      <c r="F36" s="117"/>
      <c r="G36" s="117"/>
      <c r="H36" s="117"/>
      <c r="I36" s="117"/>
      <c r="J36" s="117"/>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t="s">
        <v>40</v>
      </c>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view="pageBreakPreview" zoomScaleNormal="100" zoomScaleSheetLayoutView="100" workbookViewId="0">
      <selection activeCell="B18" sqref="B18:J18"/>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79" t="s">
        <v>6</v>
      </c>
      <c r="B8" s="163" t="s">
        <v>57</v>
      </c>
      <c r="C8" s="163"/>
      <c r="D8" s="163"/>
      <c r="E8" s="163"/>
      <c r="F8" s="163"/>
      <c r="G8" s="163"/>
      <c r="H8" s="163"/>
      <c r="I8" s="163"/>
      <c r="J8" s="163"/>
      <c r="K8" s="1"/>
    </row>
    <row r="9" spans="1:11" ht="15" customHeight="1" x14ac:dyDescent="0.25">
      <c r="A9" s="99" t="s">
        <v>35</v>
      </c>
      <c r="B9" s="163" t="s">
        <v>51</v>
      </c>
      <c r="C9" s="163"/>
      <c r="D9" s="163"/>
      <c r="E9" s="163"/>
      <c r="F9" s="163"/>
      <c r="G9" s="163"/>
      <c r="H9" s="163"/>
      <c r="I9" s="163"/>
      <c r="J9" s="163"/>
      <c r="K9" s="1"/>
    </row>
    <row r="10" spans="1:11" x14ac:dyDescent="0.25">
      <c r="A10" s="99" t="s">
        <v>36</v>
      </c>
      <c r="B10" s="163" t="s">
        <v>51</v>
      </c>
      <c r="C10" s="163"/>
      <c r="D10" s="163"/>
      <c r="E10" s="163"/>
      <c r="F10" s="163"/>
      <c r="G10" s="163"/>
      <c r="H10" s="163"/>
      <c r="I10" s="163"/>
      <c r="J10" s="163"/>
      <c r="K10" s="1"/>
    </row>
    <row r="11" spans="1:11" ht="40.5" customHeight="1" x14ac:dyDescent="0.25">
      <c r="A11" s="79" t="s">
        <v>7</v>
      </c>
      <c r="B11" s="134" t="s">
        <v>60</v>
      </c>
      <c r="C11" s="134"/>
      <c r="D11" s="134"/>
      <c r="E11" s="134"/>
      <c r="F11" s="134"/>
      <c r="G11" s="134"/>
      <c r="H11" s="134"/>
      <c r="I11" s="134"/>
      <c r="J11" s="134"/>
    </row>
    <row r="12" spans="1:11" ht="35.25" customHeight="1" x14ac:dyDescent="0.25">
      <c r="A12" s="79"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45.7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79" t="s">
        <v>14</v>
      </c>
      <c r="B18" s="166" t="s">
        <v>92</v>
      </c>
      <c r="C18" s="166"/>
      <c r="D18" s="166"/>
      <c r="E18" s="166"/>
      <c r="F18" s="166"/>
      <c r="G18" s="166"/>
      <c r="H18" s="166"/>
      <c r="I18" s="166"/>
      <c r="J18" s="166"/>
    </row>
    <row r="19" spans="1:12" ht="76.5" customHeight="1" x14ac:dyDescent="0.25">
      <c r="A19" s="80" t="s">
        <v>15</v>
      </c>
      <c r="B19" s="166" t="s">
        <v>101</v>
      </c>
      <c r="C19" s="166"/>
      <c r="D19" s="166"/>
      <c r="E19" s="166"/>
      <c r="F19" s="166"/>
      <c r="G19" s="166"/>
      <c r="H19" s="166"/>
      <c r="I19" s="166"/>
      <c r="J19" s="166"/>
    </row>
    <row r="20" spans="1:12" ht="34.5" customHeight="1" x14ac:dyDescent="0.25">
      <c r="A20" s="80" t="s">
        <v>16</v>
      </c>
      <c r="B20" s="166" t="s">
        <v>90</v>
      </c>
      <c r="C20" s="166"/>
      <c r="D20" s="166"/>
      <c r="E20" s="166"/>
      <c r="F20" s="166"/>
      <c r="G20" s="166"/>
      <c r="H20" s="166"/>
      <c r="I20" s="166"/>
      <c r="J20" s="166"/>
    </row>
    <row r="21" spans="1:12" ht="35.25" customHeight="1" x14ac:dyDescent="0.25">
      <c r="A21" s="80" t="s">
        <v>37</v>
      </c>
      <c r="B21" s="172" t="s">
        <v>56</v>
      </c>
      <c r="C21" s="166"/>
      <c r="D21" s="166"/>
      <c r="E21" s="166"/>
      <c r="F21" s="166"/>
      <c r="G21" s="166"/>
      <c r="H21" s="166"/>
      <c r="I21" s="166"/>
      <c r="J21" s="16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107</v>
      </c>
      <c r="B29" s="14" t="s">
        <v>79</v>
      </c>
      <c r="C29" s="32">
        <v>14250</v>
      </c>
      <c r="D29" s="15">
        <v>1000000</v>
      </c>
      <c r="E29" s="15">
        <v>3500</v>
      </c>
      <c r="F29" s="15">
        <v>400000</v>
      </c>
      <c r="G29" s="16">
        <v>184</v>
      </c>
      <c r="H29" s="15">
        <v>0</v>
      </c>
      <c r="I29" s="17">
        <f>+Tabla134591011121314[[#This Row],[Física 
(E)]]/Tabla134591011121314[[#This Row],[Física
(C)]]</f>
        <v>5.2571428571428575E-2</v>
      </c>
      <c r="J29" s="18">
        <f>+Tabla134591011121314[[#This Row],[Financiera 
 (F)]]/Tabla134591011121314[[#This Row],[Financiera
(D)]]</f>
        <v>0</v>
      </c>
      <c r="L29" s="34"/>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66" t="s">
        <v>78</v>
      </c>
      <c r="C33" s="166"/>
      <c r="D33" s="166"/>
      <c r="E33" s="166"/>
      <c r="F33" s="166"/>
      <c r="G33" s="166"/>
      <c r="H33" s="166"/>
      <c r="I33" s="166"/>
      <c r="J33" s="166"/>
    </row>
    <row r="34" spans="1:11" ht="30" x14ac:dyDescent="0.25">
      <c r="A34" s="48" t="s">
        <v>30</v>
      </c>
      <c r="B34" s="166" t="s">
        <v>80</v>
      </c>
      <c r="C34" s="166"/>
      <c r="D34" s="166"/>
      <c r="E34" s="166"/>
      <c r="F34" s="166"/>
      <c r="G34" s="166"/>
      <c r="H34" s="166"/>
      <c r="I34" s="166"/>
      <c r="J34" s="166"/>
    </row>
    <row r="35" spans="1:11" ht="85.5" customHeight="1" x14ac:dyDescent="0.25">
      <c r="A35" s="48" t="s">
        <v>31</v>
      </c>
      <c r="B35" s="173" t="s">
        <v>133</v>
      </c>
      <c r="C35" s="173"/>
      <c r="D35" s="173"/>
      <c r="E35" s="173"/>
      <c r="F35" s="173"/>
      <c r="G35" s="173"/>
      <c r="H35" s="173"/>
      <c r="I35" s="173"/>
      <c r="J35" s="173"/>
    </row>
    <row r="36" spans="1:11" ht="45" customHeight="1" x14ac:dyDescent="0.25">
      <c r="A36" s="56" t="s">
        <v>32</v>
      </c>
      <c r="B36" s="167" t="s">
        <v>137</v>
      </c>
      <c r="C36" s="167"/>
      <c r="D36" s="167"/>
      <c r="E36" s="167"/>
      <c r="F36" s="167"/>
      <c r="G36" s="167"/>
      <c r="H36" s="167"/>
      <c r="I36" s="167"/>
      <c r="J36" s="167"/>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Normal="100" zoomScaleSheetLayoutView="10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63" t="s">
        <v>57</v>
      </c>
      <c r="C8" s="163"/>
      <c r="D8" s="163"/>
      <c r="E8" s="163"/>
      <c r="F8" s="163"/>
      <c r="G8" s="163"/>
      <c r="H8" s="163"/>
      <c r="I8" s="163"/>
      <c r="J8" s="163"/>
      <c r="K8" s="1"/>
    </row>
    <row r="9" spans="1:11" ht="15" customHeight="1" x14ac:dyDescent="0.25">
      <c r="A9" s="27" t="s">
        <v>35</v>
      </c>
      <c r="B9" s="163" t="s">
        <v>51</v>
      </c>
      <c r="C9" s="163"/>
      <c r="D9" s="163"/>
      <c r="E9" s="163"/>
      <c r="F9" s="163"/>
      <c r="G9" s="163"/>
      <c r="H9" s="163"/>
      <c r="I9" s="163"/>
      <c r="J9" s="163"/>
      <c r="K9" s="1"/>
    </row>
    <row r="10" spans="1:11" x14ac:dyDescent="0.25">
      <c r="A10" s="27" t="s">
        <v>36</v>
      </c>
      <c r="B10" s="163" t="s">
        <v>51</v>
      </c>
      <c r="C10" s="163"/>
      <c r="D10" s="163"/>
      <c r="E10" s="163"/>
      <c r="F10" s="163"/>
      <c r="G10" s="163"/>
      <c r="H10" s="163"/>
      <c r="I10" s="163"/>
      <c r="J10" s="163"/>
      <c r="K10" s="1"/>
    </row>
    <row r="11" spans="1:11" ht="40.5" customHeight="1" x14ac:dyDescent="0.25">
      <c r="A11" s="4" t="s">
        <v>7</v>
      </c>
      <c r="B11" s="134" t="s">
        <v>60</v>
      </c>
      <c r="C11" s="134"/>
      <c r="D11" s="134"/>
      <c r="E11" s="134"/>
      <c r="F11" s="134"/>
      <c r="G11" s="134"/>
      <c r="H11" s="134"/>
      <c r="I11" s="134"/>
      <c r="J11" s="134"/>
    </row>
    <row r="12" spans="1:11" ht="35.25" customHeight="1" x14ac:dyDescent="0.25">
      <c r="A12" s="4"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31.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79" t="s">
        <v>14</v>
      </c>
      <c r="B18" s="136" t="s">
        <v>92</v>
      </c>
      <c r="C18" s="136"/>
      <c r="D18" s="136"/>
      <c r="E18" s="136"/>
      <c r="F18" s="136"/>
      <c r="G18" s="136"/>
      <c r="H18" s="136"/>
      <c r="I18" s="136"/>
      <c r="J18" s="136"/>
    </row>
    <row r="19" spans="1:12" ht="76.5" customHeight="1" x14ac:dyDescent="0.25">
      <c r="A19" s="80" t="s">
        <v>15</v>
      </c>
      <c r="B19" s="136" t="s">
        <v>101</v>
      </c>
      <c r="C19" s="136"/>
      <c r="D19" s="136"/>
      <c r="E19" s="136"/>
      <c r="F19" s="136"/>
      <c r="G19" s="136"/>
      <c r="H19" s="136"/>
      <c r="I19" s="136"/>
      <c r="J19" s="136"/>
    </row>
    <row r="20" spans="1:12" ht="34.5" customHeight="1" x14ac:dyDescent="0.25">
      <c r="A20" s="80" t="s">
        <v>16</v>
      </c>
      <c r="B20" s="136" t="s">
        <v>90</v>
      </c>
      <c r="C20" s="136"/>
      <c r="D20" s="136"/>
      <c r="E20" s="136"/>
      <c r="F20" s="136"/>
      <c r="G20" s="136"/>
      <c r="H20" s="136"/>
      <c r="I20" s="136"/>
      <c r="J20" s="136"/>
    </row>
    <row r="21" spans="1:12" ht="35.25" customHeight="1" x14ac:dyDescent="0.25">
      <c r="A21" s="80"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64" t="s">
        <v>25</v>
      </c>
      <c r="B28" s="65" t="s">
        <v>26</v>
      </c>
      <c r="C28" s="65" t="s">
        <v>38</v>
      </c>
      <c r="D28" s="65" t="s">
        <v>39</v>
      </c>
      <c r="E28" s="65" t="s">
        <v>42</v>
      </c>
      <c r="F28" s="65" t="s">
        <v>43</v>
      </c>
      <c r="G28" s="65" t="s">
        <v>44</v>
      </c>
      <c r="H28" s="65" t="s">
        <v>45</v>
      </c>
      <c r="I28" s="65" t="s">
        <v>46</v>
      </c>
      <c r="J28" s="66" t="s">
        <v>47</v>
      </c>
    </row>
    <row r="29" spans="1:12" ht="76.5" x14ac:dyDescent="0.25">
      <c r="A29" s="81" t="s">
        <v>109</v>
      </c>
      <c r="B29" s="81" t="s">
        <v>82</v>
      </c>
      <c r="C29" s="82">
        <v>4</v>
      </c>
      <c r="D29" s="83">
        <v>500000</v>
      </c>
      <c r="E29" s="83">
        <v>1</v>
      </c>
      <c r="F29" s="83">
        <v>100000</v>
      </c>
      <c r="G29" s="102">
        <v>0</v>
      </c>
      <c r="H29" s="83">
        <v>0</v>
      </c>
      <c r="I29" s="84">
        <f>+Tabla13459101112131415[[#This Row],[Física 
(E)]]/Tabla13459101112131415[[#This Row],[Física
(C)]]</f>
        <v>0</v>
      </c>
      <c r="J29" s="85">
        <f>+Tabla13459101112131415[[#This Row],[Financiera 
 (F)]]/Tabla13459101112131415[[#This Row],[Financiera
(D)]]</f>
        <v>0</v>
      </c>
      <c r="L29" s="34"/>
    </row>
    <row r="30" spans="1:12" x14ac:dyDescent="0.25">
      <c r="A30" s="67"/>
      <c r="B30" s="68"/>
      <c r="C30" s="69"/>
      <c r="D30" s="70"/>
      <c r="E30" s="70"/>
      <c r="F30" s="70"/>
      <c r="G30" s="71"/>
      <c r="H30" s="70"/>
      <c r="I30" s="72" t="e">
        <f>+Tabla13459101112131415[[#This Row],[Física 
(E)]]/Tabla13459101112131415[[#This Row],[Física
(C)]]</f>
        <v>#DIV/0!</v>
      </c>
      <c r="J30" s="73" t="e">
        <f>+Tabla13459101112131415[[#This Row],[Financiera 
 (F)]]/Tabla13459101112131415[[#This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ht="33" customHeight="1" x14ac:dyDescent="0.25">
      <c r="A33" s="48" t="s">
        <v>29</v>
      </c>
      <c r="B33" s="136" t="s">
        <v>83</v>
      </c>
      <c r="C33" s="136"/>
      <c r="D33" s="136"/>
      <c r="E33" s="136"/>
      <c r="F33" s="136"/>
      <c r="G33" s="136"/>
      <c r="H33" s="136"/>
      <c r="I33" s="136"/>
      <c r="J33" s="136"/>
    </row>
    <row r="34" spans="1:11" ht="39" customHeight="1" x14ac:dyDescent="0.25">
      <c r="A34" s="48" t="s">
        <v>30</v>
      </c>
      <c r="B34" s="136" t="s">
        <v>81</v>
      </c>
      <c r="C34" s="136"/>
      <c r="D34" s="136"/>
      <c r="E34" s="136"/>
      <c r="F34" s="136"/>
      <c r="G34" s="136"/>
      <c r="H34" s="136"/>
      <c r="I34" s="136"/>
      <c r="J34" s="136"/>
    </row>
    <row r="35" spans="1:11" ht="85.5" customHeight="1" x14ac:dyDescent="0.25">
      <c r="A35" s="48" t="s">
        <v>31</v>
      </c>
      <c r="B35" s="117"/>
      <c r="C35" s="117"/>
      <c r="D35" s="117"/>
      <c r="E35" s="117"/>
      <c r="F35" s="117"/>
      <c r="G35" s="117"/>
      <c r="H35" s="117"/>
      <c r="I35" s="117"/>
      <c r="J35" s="117"/>
    </row>
    <row r="36" spans="1:11" ht="78" customHeight="1" x14ac:dyDescent="0.25">
      <c r="A36" s="56" t="s">
        <v>32</v>
      </c>
      <c r="B36" s="174" t="s">
        <v>138</v>
      </c>
      <c r="C36" s="174"/>
      <c r="D36" s="174"/>
      <c r="E36" s="174"/>
      <c r="F36" s="174"/>
      <c r="G36" s="174"/>
      <c r="H36" s="174"/>
      <c r="I36" s="174"/>
      <c r="J36" s="174"/>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30.75" customHeight="1" x14ac:dyDescent="0.25">
      <c r="A40" s="113" t="s">
        <v>41</v>
      </c>
      <c r="B40" s="113"/>
      <c r="C40" s="113"/>
      <c r="D40" s="113"/>
      <c r="E40" s="113"/>
      <c r="F40" s="113"/>
      <c r="G40" s="113"/>
      <c r="H40" s="113"/>
      <c r="I40" s="113"/>
      <c r="J40"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Normal="100" zoomScaleSheetLayoutView="10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63" t="s">
        <v>57</v>
      </c>
      <c r="C8" s="163"/>
      <c r="D8" s="163"/>
      <c r="E8" s="163"/>
      <c r="F8" s="163"/>
      <c r="G8" s="163"/>
      <c r="H8" s="163"/>
      <c r="I8" s="163"/>
      <c r="J8" s="163"/>
      <c r="K8" s="1"/>
    </row>
    <row r="9" spans="1:11" ht="15" customHeight="1" x14ac:dyDescent="0.25">
      <c r="A9" s="27" t="s">
        <v>35</v>
      </c>
      <c r="B9" s="163" t="s">
        <v>51</v>
      </c>
      <c r="C9" s="163"/>
      <c r="D9" s="163"/>
      <c r="E9" s="163"/>
      <c r="F9" s="163"/>
      <c r="G9" s="163"/>
      <c r="H9" s="163"/>
      <c r="I9" s="163"/>
      <c r="J9" s="163"/>
      <c r="K9" s="1"/>
    </row>
    <row r="10" spans="1:11" x14ac:dyDescent="0.25">
      <c r="A10" s="27" t="s">
        <v>36</v>
      </c>
      <c r="B10" s="163" t="s">
        <v>51</v>
      </c>
      <c r="C10" s="163"/>
      <c r="D10" s="163"/>
      <c r="E10" s="163"/>
      <c r="F10" s="163"/>
      <c r="G10" s="163"/>
      <c r="H10" s="163"/>
      <c r="I10" s="163"/>
      <c r="J10" s="163"/>
      <c r="K10" s="1"/>
    </row>
    <row r="11" spans="1:11" ht="40.5" customHeight="1" x14ac:dyDescent="0.25">
      <c r="A11" s="4" t="s">
        <v>7</v>
      </c>
      <c r="B11" s="134" t="s">
        <v>60</v>
      </c>
      <c r="C11" s="134"/>
      <c r="D11" s="134"/>
      <c r="E11" s="134"/>
      <c r="F11" s="134"/>
      <c r="G11" s="134"/>
      <c r="H11" s="134"/>
      <c r="I11" s="134"/>
      <c r="J11" s="134"/>
    </row>
    <row r="12" spans="1:11" ht="35.25" customHeight="1" x14ac:dyDescent="0.25">
      <c r="A12" s="4"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51"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92" t="s">
        <v>14</v>
      </c>
      <c r="B18" s="136" t="s">
        <v>92</v>
      </c>
      <c r="C18" s="136"/>
      <c r="D18" s="136"/>
      <c r="E18" s="136"/>
      <c r="F18" s="136"/>
      <c r="G18" s="136"/>
      <c r="H18" s="136"/>
      <c r="I18" s="136"/>
      <c r="J18" s="136"/>
    </row>
    <row r="19" spans="1:12" ht="76.5" customHeight="1" x14ac:dyDescent="0.25">
      <c r="A19" s="93" t="s">
        <v>15</v>
      </c>
      <c r="B19" s="136" t="s">
        <v>101</v>
      </c>
      <c r="C19" s="136"/>
      <c r="D19" s="136"/>
      <c r="E19" s="136"/>
      <c r="F19" s="136"/>
      <c r="G19" s="136"/>
      <c r="H19" s="136"/>
      <c r="I19" s="136"/>
      <c r="J19" s="136"/>
    </row>
    <row r="20" spans="1:12" ht="34.5" customHeight="1" x14ac:dyDescent="0.25">
      <c r="A20" s="93" t="s">
        <v>123</v>
      </c>
      <c r="B20" s="136" t="s">
        <v>90</v>
      </c>
      <c r="C20" s="136"/>
      <c r="D20" s="136"/>
      <c r="E20" s="136"/>
      <c r="F20" s="136"/>
      <c r="G20" s="136"/>
      <c r="H20" s="136"/>
      <c r="I20" s="136"/>
      <c r="J20" s="136"/>
    </row>
    <row r="21" spans="1:12" ht="35.25" customHeight="1" x14ac:dyDescent="0.25">
      <c r="A21" s="93"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s="43" customFormat="1" ht="76.5" x14ac:dyDescent="0.25">
      <c r="A29" s="86" t="s">
        <v>124</v>
      </c>
      <c r="B29" s="87" t="s">
        <v>84</v>
      </c>
      <c r="C29" s="88">
        <v>4</v>
      </c>
      <c r="D29" s="89">
        <v>500000</v>
      </c>
      <c r="E29" s="89">
        <v>0</v>
      </c>
      <c r="F29" s="89">
        <v>100000</v>
      </c>
      <c r="G29" s="101">
        <v>0</v>
      </c>
      <c r="H29" s="89">
        <v>205500</v>
      </c>
      <c r="I29" s="90" t="e">
        <f>+Tabla1345910111213141516[[#This Row],[Física 
(E)]]/Tabla1345910111213141516[[#This Row],[Física
(C)]]</f>
        <v>#DIV/0!</v>
      </c>
      <c r="J29" s="91">
        <f>+Tabla1345910111213141516[[#This Row],[Financiera 
 (F)]]/Tabla1345910111213141516[[#This Row],[Financiera
(D)]]</f>
        <v>2.0550000000000002</v>
      </c>
      <c r="K29" s="41"/>
      <c r="L29" s="42"/>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36" t="s">
        <v>85</v>
      </c>
      <c r="C33" s="136"/>
      <c r="D33" s="136"/>
      <c r="E33" s="136"/>
      <c r="F33" s="136"/>
      <c r="G33" s="136"/>
      <c r="H33" s="136"/>
      <c r="I33" s="136"/>
      <c r="J33" s="136"/>
    </row>
    <row r="34" spans="1:11" ht="39.75" customHeight="1" x14ac:dyDescent="0.25">
      <c r="A34" s="48" t="s">
        <v>30</v>
      </c>
      <c r="B34" s="136" t="s">
        <v>125</v>
      </c>
      <c r="C34" s="136"/>
      <c r="D34" s="136"/>
      <c r="E34" s="136"/>
      <c r="F34" s="136"/>
      <c r="G34" s="136"/>
      <c r="H34" s="136"/>
      <c r="I34" s="136"/>
      <c r="J34" s="136"/>
    </row>
    <row r="35" spans="1:11" ht="58.5" customHeight="1" x14ac:dyDescent="0.25">
      <c r="A35" s="48" t="s">
        <v>31</v>
      </c>
      <c r="B35" s="117"/>
      <c r="C35" s="117"/>
      <c r="D35" s="117"/>
      <c r="E35" s="117"/>
      <c r="F35" s="117"/>
      <c r="G35" s="117"/>
      <c r="H35" s="117"/>
      <c r="I35" s="117"/>
      <c r="J35" s="117"/>
    </row>
    <row r="36" spans="1:11" ht="59.25" customHeight="1" x14ac:dyDescent="0.25">
      <c r="A36" s="56" t="s">
        <v>32</v>
      </c>
      <c r="B36" s="175" t="s">
        <v>139</v>
      </c>
      <c r="C36" s="175"/>
      <c r="D36" s="175"/>
      <c r="E36" s="175"/>
      <c r="F36" s="175"/>
      <c r="G36" s="175"/>
      <c r="H36" s="175"/>
      <c r="I36" s="175"/>
      <c r="J36" s="175"/>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30.75" customHeight="1" x14ac:dyDescent="0.25">
      <c r="A40" s="113" t="s">
        <v>41</v>
      </c>
      <c r="B40" s="113"/>
      <c r="C40" s="113"/>
      <c r="D40" s="113"/>
      <c r="E40" s="113"/>
      <c r="F40" s="113"/>
      <c r="G40" s="113"/>
      <c r="H40" s="113"/>
      <c r="I40" s="113"/>
      <c r="J40"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Normal="100" zoomScaleSheetLayoutView="10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63" t="s">
        <v>57</v>
      </c>
      <c r="C8" s="163"/>
      <c r="D8" s="163"/>
      <c r="E8" s="163"/>
      <c r="F8" s="163"/>
      <c r="G8" s="163"/>
      <c r="H8" s="163"/>
      <c r="I8" s="163"/>
      <c r="J8" s="163"/>
      <c r="K8" s="1"/>
    </row>
    <row r="9" spans="1:11" ht="15" customHeight="1" x14ac:dyDescent="0.25">
      <c r="A9" s="27" t="s">
        <v>35</v>
      </c>
      <c r="B9" s="163" t="s">
        <v>51</v>
      </c>
      <c r="C9" s="163"/>
      <c r="D9" s="163"/>
      <c r="E9" s="163"/>
      <c r="F9" s="163"/>
      <c r="G9" s="163"/>
      <c r="H9" s="163"/>
      <c r="I9" s="163"/>
      <c r="J9" s="163"/>
      <c r="K9" s="1"/>
    </row>
    <row r="10" spans="1:11" x14ac:dyDescent="0.25">
      <c r="A10" s="27" t="s">
        <v>36</v>
      </c>
      <c r="B10" s="163" t="s">
        <v>51</v>
      </c>
      <c r="C10" s="163"/>
      <c r="D10" s="163"/>
      <c r="E10" s="163"/>
      <c r="F10" s="163"/>
      <c r="G10" s="163"/>
      <c r="H10" s="163"/>
      <c r="I10" s="163"/>
      <c r="J10" s="163"/>
      <c r="K10" s="1"/>
    </row>
    <row r="11" spans="1:11" ht="40.5" customHeight="1" x14ac:dyDescent="0.25">
      <c r="A11" s="4" t="s">
        <v>7</v>
      </c>
      <c r="B11" s="134" t="s">
        <v>60</v>
      </c>
      <c r="C11" s="134"/>
      <c r="D11" s="134"/>
      <c r="E11" s="134"/>
      <c r="F11" s="134"/>
      <c r="G11" s="134"/>
      <c r="H11" s="134"/>
      <c r="I11" s="134"/>
      <c r="J11" s="134"/>
    </row>
    <row r="12" spans="1:11" ht="35.25" customHeight="1" x14ac:dyDescent="0.25">
      <c r="A12" s="4"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47.2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79" t="s">
        <v>14</v>
      </c>
      <c r="B18" s="136" t="s">
        <v>92</v>
      </c>
      <c r="C18" s="136"/>
      <c r="D18" s="136"/>
      <c r="E18" s="136"/>
      <c r="F18" s="136"/>
      <c r="G18" s="136"/>
      <c r="H18" s="136"/>
      <c r="I18" s="136"/>
      <c r="J18" s="136"/>
    </row>
    <row r="19" spans="1:12" ht="76.5" customHeight="1" x14ac:dyDescent="0.25">
      <c r="A19" s="80" t="s">
        <v>15</v>
      </c>
      <c r="B19" s="136" t="s">
        <v>101</v>
      </c>
      <c r="C19" s="136"/>
      <c r="D19" s="136"/>
      <c r="E19" s="136"/>
      <c r="F19" s="136"/>
      <c r="G19" s="136"/>
      <c r="H19" s="136"/>
      <c r="I19" s="136"/>
      <c r="J19" s="136"/>
    </row>
    <row r="20" spans="1:12" ht="34.5" customHeight="1" x14ac:dyDescent="0.25">
      <c r="A20" s="80" t="s">
        <v>16</v>
      </c>
      <c r="B20" s="136" t="s">
        <v>90</v>
      </c>
      <c r="C20" s="136"/>
      <c r="D20" s="136"/>
      <c r="E20" s="136"/>
      <c r="F20" s="136"/>
      <c r="G20" s="136"/>
      <c r="H20" s="136"/>
      <c r="I20" s="136"/>
      <c r="J20" s="136"/>
    </row>
    <row r="21" spans="1:12" ht="35.25" customHeight="1" x14ac:dyDescent="0.25">
      <c r="A21" s="80"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8" customFormat="1" x14ac:dyDescent="0.25">
      <c r="A25" s="156">
        <v>1364200000</v>
      </c>
      <c r="B25" s="157"/>
      <c r="C25" s="158">
        <v>1364200000</v>
      </c>
      <c r="D25" s="159"/>
      <c r="E25" s="160"/>
      <c r="F25" s="158">
        <v>1227227565.6600001</v>
      </c>
      <c r="G25" s="159"/>
      <c r="H25" s="160"/>
      <c r="I25" s="129">
        <f>F25/C25</f>
        <v>0.89959504886380304</v>
      </c>
      <c r="J25" s="130"/>
      <c r="K25" s="33"/>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94" t="s">
        <v>126</v>
      </c>
      <c r="B29" s="95" t="s">
        <v>98</v>
      </c>
      <c r="C29" s="32">
        <v>20</v>
      </c>
      <c r="D29" s="15">
        <v>500000</v>
      </c>
      <c r="E29" s="15">
        <v>5</v>
      </c>
      <c r="F29" s="15">
        <v>100000</v>
      </c>
      <c r="G29" s="16">
        <v>6</v>
      </c>
      <c r="H29" s="15">
        <v>73150</v>
      </c>
      <c r="I29" s="17">
        <f>+Tabla134591011121314151617[[#This Row],[Física 
(E)]]/Tabla134591011121314151617[[#This Row],[Física
(C)]]</f>
        <v>1.2</v>
      </c>
      <c r="J29" s="18">
        <f>+Tabla134591011121314151617[[#This Row],[Financiera 
 (F)]]/Tabla134591011121314151617[[#This Row],[Financiera
(D)]]</f>
        <v>0.73150000000000004</v>
      </c>
      <c r="L29" s="34"/>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66" t="s">
        <v>86</v>
      </c>
      <c r="C33" s="166"/>
      <c r="D33" s="166"/>
      <c r="E33" s="166"/>
      <c r="F33" s="166"/>
      <c r="G33" s="166"/>
      <c r="H33" s="166"/>
      <c r="I33" s="166"/>
      <c r="J33" s="166"/>
    </row>
    <row r="34" spans="1:11" ht="30" x14ac:dyDescent="0.25">
      <c r="A34" s="48" t="s">
        <v>30</v>
      </c>
      <c r="B34" s="166" t="s">
        <v>87</v>
      </c>
      <c r="C34" s="166"/>
      <c r="D34" s="166"/>
      <c r="E34" s="166"/>
      <c r="F34" s="166"/>
      <c r="G34" s="166"/>
      <c r="H34" s="166"/>
      <c r="I34" s="166"/>
      <c r="J34" s="166"/>
    </row>
    <row r="35" spans="1:11" ht="48" customHeight="1" x14ac:dyDescent="0.25">
      <c r="A35" s="48" t="s">
        <v>31</v>
      </c>
      <c r="B35" s="167" t="s">
        <v>122</v>
      </c>
      <c r="C35" s="167"/>
      <c r="D35" s="167"/>
      <c r="E35" s="167"/>
      <c r="F35" s="167"/>
      <c r="G35" s="167"/>
      <c r="H35" s="167"/>
      <c r="I35" s="167"/>
      <c r="J35" s="167"/>
    </row>
    <row r="36" spans="1:11" ht="58.5" customHeight="1" x14ac:dyDescent="0.25">
      <c r="A36" s="56" t="s">
        <v>32</v>
      </c>
      <c r="B36" s="173" t="s">
        <v>146</v>
      </c>
      <c r="C36" s="173"/>
      <c r="D36" s="173"/>
      <c r="E36" s="173"/>
      <c r="F36" s="173"/>
      <c r="G36" s="173"/>
      <c r="H36" s="173"/>
      <c r="I36" s="173"/>
      <c r="J36" s="173"/>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30.75" customHeight="1" x14ac:dyDescent="0.25">
      <c r="A40" s="113" t="s">
        <v>41</v>
      </c>
      <c r="B40" s="113"/>
      <c r="C40" s="113"/>
      <c r="D40" s="113"/>
      <c r="E40" s="113"/>
      <c r="F40" s="113"/>
      <c r="G40" s="113"/>
      <c r="H40" s="113"/>
      <c r="I40" s="113"/>
      <c r="J40"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workbookViewId="0">
      <selection activeCell="N12" sqref="N12"/>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63" t="s">
        <v>57</v>
      </c>
      <c r="C8" s="163"/>
      <c r="D8" s="163"/>
      <c r="E8" s="163"/>
      <c r="F8" s="163"/>
      <c r="G8" s="163"/>
      <c r="H8" s="163"/>
      <c r="I8" s="163"/>
      <c r="J8" s="163"/>
      <c r="K8" s="1"/>
    </row>
    <row r="9" spans="1:11" ht="15" customHeight="1" x14ac:dyDescent="0.25">
      <c r="A9" s="27" t="s">
        <v>35</v>
      </c>
      <c r="B9" s="163" t="s">
        <v>51</v>
      </c>
      <c r="C9" s="163"/>
      <c r="D9" s="163"/>
      <c r="E9" s="163"/>
      <c r="F9" s="163"/>
      <c r="G9" s="163"/>
      <c r="H9" s="163"/>
      <c r="I9" s="163"/>
      <c r="J9" s="163"/>
      <c r="K9" s="1"/>
    </row>
    <row r="10" spans="1:11" x14ac:dyDescent="0.25">
      <c r="A10" s="27" t="s">
        <v>36</v>
      </c>
      <c r="B10" s="163" t="s">
        <v>51</v>
      </c>
      <c r="C10" s="163"/>
      <c r="D10" s="163"/>
      <c r="E10" s="163"/>
      <c r="F10" s="163"/>
      <c r="G10" s="163"/>
      <c r="H10" s="163"/>
      <c r="I10" s="163"/>
      <c r="J10" s="163"/>
      <c r="K10" s="1"/>
    </row>
    <row r="11" spans="1:11" ht="40.5" customHeight="1" x14ac:dyDescent="0.25">
      <c r="A11" s="4" t="s">
        <v>7</v>
      </c>
      <c r="B11" s="171" t="s">
        <v>60</v>
      </c>
      <c r="C11" s="171"/>
      <c r="D11" s="171"/>
      <c r="E11" s="171"/>
      <c r="F11" s="171"/>
      <c r="G11" s="171"/>
      <c r="H11" s="171"/>
      <c r="I11" s="171"/>
      <c r="J11" s="171"/>
    </row>
    <row r="12" spans="1:11" ht="35.25" customHeight="1" x14ac:dyDescent="0.25">
      <c r="A12" s="4" t="s">
        <v>8</v>
      </c>
      <c r="B12" s="171" t="s">
        <v>50</v>
      </c>
      <c r="C12" s="171"/>
      <c r="D12" s="171"/>
      <c r="E12" s="171"/>
      <c r="F12" s="171"/>
      <c r="G12" s="171"/>
      <c r="H12" s="171"/>
      <c r="I12" s="171"/>
      <c r="J12" s="171"/>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27.75" customHeight="1" x14ac:dyDescent="0.25">
      <c r="A16" s="4" t="s">
        <v>12</v>
      </c>
      <c r="B16" s="8" t="s">
        <v>99</v>
      </c>
      <c r="C16" s="16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61"/>
      <c r="E16" s="161"/>
      <c r="F16" s="161"/>
      <c r="G16" s="161"/>
      <c r="H16" s="161"/>
      <c r="I16" s="161"/>
      <c r="J16" s="161"/>
    </row>
    <row r="17" spans="1:12" ht="15.75" x14ac:dyDescent="0.25">
      <c r="A17" s="118" t="s">
        <v>13</v>
      </c>
      <c r="B17" s="119"/>
      <c r="C17" s="119"/>
      <c r="D17" s="119"/>
      <c r="E17" s="119"/>
      <c r="F17" s="119"/>
      <c r="G17" s="119"/>
      <c r="H17" s="119"/>
      <c r="I17" s="119"/>
      <c r="J17" s="120"/>
    </row>
    <row r="18" spans="1:12" ht="29.25" customHeight="1" x14ac:dyDescent="0.25">
      <c r="A18" s="4" t="s">
        <v>14</v>
      </c>
      <c r="B18" s="180" t="s">
        <v>92</v>
      </c>
      <c r="C18" s="180"/>
      <c r="D18" s="180"/>
      <c r="E18" s="180"/>
      <c r="F18" s="180"/>
      <c r="G18" s="180"/>
      <c r="H18" s="180"/>
      <c r="I18" s="180"/>
      <c r="J18" s="181"/>
    </row>
    <row r="19" spans="1:12" ht="76.5" customHeight="1" x14ac:dyDescent="0.25">
      <c r="A19" s="9" t="s">
        <v>15</v>
      </c>
      <c r="B19" s="180" t="s">
        <v>101</v>
      </c>
      <c r="C19" s="180"/>
      <c r="D19" s="180"/>
      <c r="E19" s="180"/>
      <c r="F19" s="180"/>
      <c r="G19" s="180"/>
      <c r="H19" s="180"/>
      <c r="I19" s="180"/>
      <c r="J19" s="181"/>
    </row>
    <row r="20" spans="1:12" ht="34.5" customHeight="1" x14ac:dyDescent="0.25">
      <c r="A20" s="9" t="s">
        <v>16</v>
      </c>
      <c r="B20" s="180" t="s">
        <v>90</v>
      </c>
      <c r="C20" s="180"/>
      <c r="D20" s="180"/>
      <c r="E20" s="180"/>
      <c r="F20" s="180"/>
      <c r="G20" s="180"/>
      <c r="H20" s="180"/>
      <c r="I20" s="180"/>
      <c r="J20" s="181"/>
    </row>
    <row r="21" spans="1:12" ht="35.25" customHeight="1" x14ac:dyDescent="0.25">
      <c r="A21" s="9" t="s">
        <v>37</v>
      </c>
      <c r="B21" s="182" t="s">
        <v>56</v>
      </c>
      <c r="C21" s="180"/>
      <c r="D21" s="180"/>
      <c r="E21" s="180"/>
      <c r="F21" s="180"/>
      <c r="G21" s="180"/>
      <c r="H21" s="180"/>
      <c r="I21" s="180"/>
      <c r="J21" s="181"/>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8" customFormat="1" x14ac:dyDescent="0.25">
      <c r="A25" s="156">
        <v>1364200000</v>
      </c>
      <c r="B25" s="157"/>
      <c r="C25" s="158">
        <v>1364200000</v>
      </c>
      <c r="D25" s="159"/>
      <c r="E25" s="160"/>
      <c r="F25" s="158">
        <v>1227227565.6600001</v>
      </c>
      <c r="G25" s="159"/>
      <c r="H25" s="160"/>
      <c r="I25" s="129">
        <f>F25/C25</f>
        <v>0.89959504886380304</v>
      </c>
      <c r="J25" s="130"/>
      <c r="K25" s="33"/>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54.75" customHeight="1" x14ac:dyDescent="0.25">
      <c r="A29" s="13" t="s">
        <v>110</v>
      </c>
      <c r="B29" s="14" t="s">
        <v>89</v>
      </c>
      <c r="C29" s="32">
        <v>8</v>
      </c>
      <c r="D29" s="15">
        <v>500000</v>
      </c>
      <c r="E29" s="15">
        <v>2</v>
      </c>
      <c r="F29" s="15">
        <v>100000</v>
      </c>
      <c r="G29" s="16">
        <v>2</v>
      </c>
      <c r="H29" s="15">
        <v>498750</v>
      </c>
      <c r="I29" s="17">
        <f>+Tabla13459101112131415161718[[#This Row],[Física 
(E)]]/Tabla13459101112131415161718[[#This Row],[Física
(C)]]</f>
        <v>1</v>
      </c>
      <c r="J29" s="18">
        <f>+Tabla13459101112131415161718[[#This Row],[Financiera 
 (F)]]/Tabla13459101112131415161718[[#This Row],[Financiera
(D)]]</f>
        <v>4.9874999999999998</v>
      </c>
      <c r="L29" s="34"/>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66" t="s">
        <v>86</v>
      </c>
      <c r="C33" s="166"/>
      <c r="D33" s="166"/>
      <c r="E33" s="166"/>
      <c r="F33" s="166"/>
      <c r="G33" s="166"/>
      <c r="H33" s="166"/>
      <c r="I33" s="166"/>
      <c r="J33" s="166"/>
    </row>
    <row r="34" spans="1:11" ht="30" x14ac:dyDescent="0.25">
      <c r="A34" s="48" t="s">
        <v>30</v>
      </c>
      <c r="B34" s="166" t="s">
        <v>88</v>
      </c>
      <c r="C34" s="166"/>
      <c r="D34" s="166"/>
      <c r="E34" s="166"/>
      <c r="F34" s="166"/>
      <c r="G34" s="166"/>
      <c r="H34" s="166"/>
      <c r="I34" s="166"/>
      <c r="J34" s="166"/>
    </row>
    <row r="35" spans="1:11" ht="45.75" customHeight="1" x14ac:dyDescent="0.25">
      <c r="A35" s="48" t="s">
        <v>31</v>
      </c>
      <c r="B35" s="173" t="s">
        <v>140</v>
      </c>
      <c r="C35" s="173"/>
      <c r="D35" s="173"/>
      <c r="E35" s="173"/>
      <c r="F35" s="173"/>
      <c r="G35" s="173"/>
      <c r="H35" s="173"/>
      <c r="I35" s="173"/>
      <c r="J35" s="173"/>
    </row>
    <row r="36" spans="1:11" ht="79.5" customHeight="1" x14ac:dyDescent="0.25">
      <c r="A36" s="56" t="s">
        <v>32</v>
      </c>
      <c r="B36" s="173"/>
      <c r="C36" s="173"/>
      <c r="D36" s="173"/>
      <c r="E36" s="173"/>
      <c r="F36" s="173"/>
      <c r="G36" s="173"/>
      <c r="H36" s="173"/>
      <c r="I36" s="173"/>
      <c r="J36" s="173"/>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76"/>
      <c r="B39" s="177"/>
      <c r="C39" s="177"/>
      <c r="D39" s="177"/>
      <c r="E39" s="177"/>
      <c r="F39" s="177"/>
      <c r="G39" s="177"/>
      <c r="H39" s="177"/>
      <c r="I39" s="177"/>
      <c r="J39" s="178"/>
    </row>
    <row r="40" spans="1:11" ht="30.75" customHeight="1" x14ac:dyDescent="0.25">
      <c r="A40" s="179" t="s">
        <v>41</v>
      </c>
      <c r="B40" s="179"/>
      <c r="C40" s="179"/>
      <c r="D40" s="179"/>
      <c r="E40" s="179"/>
      <c r="F40" s="179"/>
      <c r="G40" s="179"/>
      <c r="H40" s="179"/>
      <c r="I40" s="179"/>
      <c r="J40" s="179"/>
      <c r="K40" s="106"/>
    </row>
    <row r="41" spans="1:11" ht="30.75" customHeight="1" x14ac:dyDescent="0.25">
      <c r="A41" s="104"/>
      <c r="B41" s="104"/>
      <c r="C41" s="104"/>
      <c r="D41" s="104"/>
      <c r="E41" s="104"/>
      <c r="F41" s="104"/>
      <c r="G41" s="104"/>
      <c r="H41" s="104"/>
      <c r="I41" s="104"/>
      <c r="J41" s="104"/>
    </row>
    <row r="42" spans="1:11" ht="15.75" x14ac:dyDescent="0.25">
      <c r="A42" s="183" t="s">
        <v>144</v>
      </c>
      <c r="B42" s="184"/>
      <c r="C42" s="184"/>
      <c r="D42" s="184"/>
      <c r="E42" s="105"/>
      <c r="F42" s="105"/>
      <c r="G42" s="105"/>
      <c r="H42" s="105"/>
      <c r="I42" s="105"/>
      <c r="J42" s="105"/>
    </row>
    <row r="43" spans="1:11" ht="28.5" customHeight="1" x14ac:dyDescent="0.25">
      <c r="A43" s="185" t="s">
        <v>145</v>
      </c>
      <c r="B43" s="186"/>
      <c r="C43" s="186"/>
      <c r="D43" s="186"/>
      <c r="E43" s="105"/>
      <c r="F43" s="105"/>
      <c r="G43" s="105"/>
      <c r="H43" s="105"/>
      <c r="I43" s="105"/>
      <c r="J43" s="105"/>
    </row>
    <row r="44" spans="1:11" x14ac:dyDescent="0.25">
      <c r="A44" s="106"/>
      <c r="B44" s="106"/>
      <c r="C44" s="106"/>
      <c r="D44" s="106"/>
      <c r="E44" s="106"/>
      <c r="F44" s="106"/>
      <c r="G44" s="106"/>
      <c r="H44" s="106"/>
      <c r="I44" s="106"/>
      <c r="J44" s="106"/>
    </row>
  </sheetData>
  <mergeCells count="50">
    <mergeCell ref="A42:D42"/>
    <mergeCell ref="A43:D43"/>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0:J40"/>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3"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87"/>
      <c r="C26" s="187"/>
      <c r="D26" s="187"/>
    </row>
    <row r="27" spans="2:4" x14ac:dyDescent="0.25">
      <c r="B27" s="188" t="s">
        <v>102</v>
      </c>
      <c r="C27" s="188"/>
      <c r="D27" s="188"/>
    </row>
    <row r="28" spans="2:4" ht="37.5" customHeight="1" x14ac:dyDescent="0.25">
      <c r="B28" s="189" t="s">
        <v>100</v>
      </c>
      <c r="C28" s="189"/>
      <c r="D28" s="189"/>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view="pageBreakPreview" zoomScaleNormal="85" zoomScaleSheetLayoutView="100" zoomScalePageLayoutView="130" workbookViewId="0">
      <selection activeCell="A40" sqref="A1:J40"/>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37" t="s">
        <v>57</v>
      </c>
      <c r="C8" s="138"/>
      <c r="D8" s="138"/>
      <c r="E8" s="138"/>
      <c r="F8" s="138"/>
      <c r="G8" s="138"/>
      <c r="H8" s="138"/>
      <c r="I8" s="138"/>
      <c r="J8" s="139"/>
      <c r="K8" s="1"/>
    </row>
    <row r="9" spans="1:11" ht="15" customHeight="1" x14ac:dyDescent="0.25">
      <c r="A9" s="27" t="s">
        <v>35</v>
      </c>
      <c r="B9" s="137" t="s">
        <v>51</v>
      </c>
      <c r="C9" s="138"/>
      <c r="D9" s="138"/>
      <c r="E9" s="138"/>
      <c r="F9" s="138"/>
      <c r="G9" s="138"/>
      <c r="H9" s="138"/>
      <c r="I9" s="138"/>
      <c r="J9" s="139"/>
      <c r="K9" s="1"/>
    </row>
    <row r="10" spans="1:11" x14ac:dyDescent="0.25">
      <c r="A10" s="27" t="s">
        <v>36</v>
      </c>
      <c r="B10" s="137" t="s">
        <v>51</v>
      </c>
      <c r="C10" s="138"/>
      <c r="D10" s="138"/>
      <c r="E10" s="138"/>
      <c r="F10" s="138"/>
      <c r="G10" s="138"/>
      <c r="H10" s="138"/>
      <c r="I10" s="138"/>
      <c r="J10" s="139"/>
      <c r="K10" s="1"/>
    </row>
    <row r="11" spans="1:11" ht="31.5" customHeight="1" x14ac:dyDescent="0.25">
      <c r="A11" s="4" t="s">
        <v>7</v>
      </c>
      <c r="B11" s="134" t="s">
        <v>59</v>
      </c>
      <c r="C11" s="134"/>
      <c r="D11" s="134"/>
      <c r="E11" s="134"/>
      <c r="F11" s="134"/>
      <c r="G11" s="134"/>
      <c r="H11" s="134"/>
      <c r="I11" s="134"/>
      <c r="J11" s="134"/>
    </row>
    <row r="12" spans="1:11" ht="41.25" customHeight="1" x14ac:dyDescent="0.25">
      <c r="A12" s="4"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42.7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1" ht="15.75" x14ac:dyDescent="0.25">
      <c r="A17" s="118" t="s">
        <v>13</v>
      </c>
      <c r="B17" s="119"/>
      <c r="C17" s="119"/>
      <c r="D17" s="119"/>
      <c r="E17" s="119"/>
      <c r="F17" s="119"/>
      <c r="G17" s="119"/>
      <c r="H17" s="119"/>
      <c r="I17" s="119"/>
      <c r="J17" s="120"/>
    </row>
    <row r="18" spans="1:11" ht="29.25" customHeight="1" x14ac:dyDescent="0.25">
      <c r="A18" s="79" t="s">
        <v>14</v>
      </c>
      <c r="B18" s="136" t="s">
        <v>93</v>
      </c>
      <c r="C18" s="136"/>
      <c r="D18" s="136"/>
      <c r="E18" s="136"/>
      <c r="F18" s="136"/>
      <c r="G18" s="136"/>
      <c r="H18" s="136"/>
      <c r="I18" s="136"/>
      <c r="J18" s="136"/>
    </row>
    <row r="19" spans="1:11" ht="73.5" customHeight="1" x14ac:dyDescent="0.25">
      <c r="A19" s="80" t="s">
        <v>15</v>
      </c>
      <c r="B19" s="136" t="s">
        <v>58</v>
      </c>
      <c r="C19" s="136"/>
      <c r="D19" s="136"/>
      <c r="E19" s="136"/>
      <c r="F19" s="136"/>
      <c r="G19" s="136"/>
      <c r="H19" s="136"/>
      <c r="I19" s="136"/>
      <c r="J19" s="136"/>
    </row>
    <row r="20" spans="1:11" ht="34.5" customHeight="1" x14ac:dyDescent="0.25">
      <c r="A20" s="80" t="s">
        <v>16</v>
      </c>
      <c r="B20" s="136" t="s">
        <v>63</v>
      </c>
      <c r="C20" s="136"/>
      <c r="D20" s="136"/>
      <c r="E20" s="136"/>
      <c r="F20" s="136"/>
      <c r="G20" s="136"/>
      <c r="H20" s="136"/>
      <c r="I20" s="136"/>
      <c r="J20" s="136"/>
    </row>
    <row r="21" spans="1:11" ht="35.25" customHeight="1" x14ac:dyDescent="0.25">
      <c r="A21" s="80" t="s">
        <v>37</v>
      </c>
      <c r="B21" s="136"/>
      <c r="C21" s="136"/>
      <c r="D21" s="136"/>
      <c r="E21" s="136"/>
      <c r="F21" s="136"/>
      <c r="G21" s="136"/>
      <c r="H21" s="136"/>
      <c r="I21" s="136"/>
      <c r="J21" s="136"/>
      <c r="K21" s="1"/>
    </row>
    <row r="22" spans="1:11" ht="15.75" x14ac:dyDescent="0.25">
      <c r="A22" s="118" t="s">
        <v>17</v>
      </c>
      <c r="B22" s="119"/>
      <c r="C22" s="119"/>
      <c r="D22" s="119"/>
      <c r="E22" s="119"/>
      <c r="F22" s="119"/>
      <c r="G22" s="119"/>
      <c r="H22" s="119"/>
      <c r="I22" s="119"/>
      <c r="J22" s="120"/>
    </row>
    <row r="23" spans="1:11" ht="15.75" x14ac:dyDescent="0.25">
      <c r="A23" s="114" t="s">
        <v>18</v>
      </c>
      <c r="B23" s="115"/>
      <c r="C23" s="115"/>
      <c r="D23" s="115"/>
      <c r="E23" s="115"/>
      <c r="F23" s="115"/>
      <c r="G23" s="115"/>
      <c r="H23" s="115"/>
      <c r="I23" s="115"/>
      <c r="J23" s="116"/>
      <c r="K23" s="1"/>
    </row>
    <row r="24" spans="1:11" ht="15" customHeight="1" x14ac:dyDescent="0.25">
      <c r="A24" s="121" t="s">
        <v>19</v>
      </c>
      <c r="B24" s="122"/>
      <c r="C24" s="123" t="s">
        <v>20</v>
      </c>
      <c r="D24" s="124"/>
      <c r="E24" s="124"/>
      <c r="F24" s="124" t="s">
        <v>21</v>
      </c>
      <c r="G24" s="124"/>
      <c r="H24" s="122"/>
      <c r="I24" s="123" t="s">
        <v>22</v>
      </c>
      <c r="J24" s="125"/>
    </row>
    <row r="25" spans="1:11" s="36" customFormat="1" x14ac:dyDescent="0.25">
      <c r="A25" s="126" t="s">
        <v>119</v>
      </c>
      <c r="B25" s="127"/>
      <c r="C25" s="126">
        <v>24500000</v>
      </c>
      <c r="D25" s="127"/>
      <c r="E25" s="128"/>
      <c r="F25" s="126">
        <v>10286219.199999999</v>
      </c>
      <c r="G25" s="127"/>
      <c r="H25" s="128"/>
      <c r="I25" s="129">
        <f>+F25/C25</f>
        <v>0.41984568163265301</v>
      </c>
      <c r="J25" s="130"/>
      <c r="K25" s="35"/>
    </row>
    <row r="26" spans="1:11" ht="15.75" x14ac:dyDescent="0.25">
      <c r="A26" s="114" t="s">
        <v>23</v>
      </c>
      <c r="B26" s="115"/>
      <c r="C26" s="115"/>
      <c r="D26" s="115"/>
      <c r="E26" s="115"/>
      <c r="F26" s="115"/>
      <c r="G26" s="115"/>
      <c r="H26" s="115"/>
      <c r="I26" s="115"/>
      <c r="J26" s="116"/>
      <c r="K26" s="1"/>
    </row>
    <row r="27" spans="1:11" ht="15" customHeight="1" x14ac:dyDescent="0.25">
      <c r="A27" s="5"/>
      <c r="B27"/>
      <c r="C27" s="131" t="s">
        <v>48</v>
      </c>
      <c r="D27" s="132"/>
      <c r="E27" s="131" t="s">
        <v>104</v>
      </c>
      <c r="F27" s="132"/>
      <c r="G27" s="131" t="s">
        <v>105</v>
      </c>
      <c r="H27" s="131"/>
      <c r="I27" s="131" t="s">
        <v>24</v>
      </c>
      <c r="J27" s="133"/>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51" x14ac:dyDescent="0.25">
      <c r="A29" s="49" t="s">
        <v>106</v>
      </c>
      <c r="B29" s="50" t="s">
        <v>91</v>
      </c>
      <c r="C29" s="51">
        <v>9680</v>
      </c>
      <c r="D29" s="52">
        <v>22500000</v>
      </c>
      <c r="E29" s="52">
        <v>2420</v>
      </c>
      <c r="F29" s="52">
        <v>7400000</v>
      </c>
      <c r="G29" s="101">
        <v>377</v>
      </c>
      <c r="H29" s="52">
        <v>8542869.1999999993</v>
      </c>
      <c r="I29" s="53">
        <f>+Tabla176[[#This Row],[Física 
(E)]]/Tabla176[[#This Row],[Física
(C)]]</f>
        <v>0.15578512396694214</v>
      </c>
      <c r="J29" s="54">
        <f>+Tabla176[[#This Row],[Financiera 
 (F)]]/Tabla176[[#This Row],[Financiera
(D)]]</f>
        <v>1.1544417837837837</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118" t="s">
        <v>27</v>
      </c>
      <c r="B31" s="119"/>
      <c r="C31" s="119"/>
      <c r="D31" s="119"/>
      <c r="E31" s="119"/>
      <c r="F31" s="119"/>
      <c r="G31" s="119"/>
      <c r="H31" s="119"/>
      <c r="I31" s="119"/>
      <c r="J31" s="120"/>
    </row>
    <row r="32" spans="1:11" ht="15.75" x14ac:dyDescent="0.25">
      <c r="A32" s="114" t="s">
        <v>28</v>
      </c>
      <c r="B32" s="115"/>
      <c r="C32" s="115"/>
      <c r="D32" s="115"/>
      <c r="E32" s="115"/>
      <c r="F32" s="115"/>
      <c r="G32" s="115"/>
      <c r="H32" s="115"/>
      <c r="I32" s="115"/>
      <c r="J32" s="116"/>
      <c r="K32" s="1"/>
    </row>
    <row r="33" spans="1:11" x14ac:dyDescent="0.25">
      <c r="A33" s="48" t="s">
        <v>29</v>
      </c>
      <c r="B33" s="136" t="s">
        <v>65</v>
      </c>
      <c r="C33" s="136"/>
      <c r="D33" s="136"/>
      <c r="E33" s="136"/>
      <c r="F33" s="136"/>
      <c r="G33" s="136"/>
      <c r="H33" s="136"/>
      <c r="I33" s="136"/>
      <c r="J33" s="136"/>
    </row>
    <row r="34" spans="1:11" ht="30" x14ac:dyDescent="0.25">
      <c r="A34" s="48" t="s">
        <v>30</v>
      </c>
      <c r="B34" s="136" t="s">
        <v>64</v>
      </c>
      <c r="C34" s="136"/>
      <c r="D34" s="136"/>
      <c r="E34" s="136"/>
      <c r="F34" s="136"/>
      <c r="G34" s="136"/>
      <c r="H34" s="136"/>
      <c r="I34" s="136"/>
      <c r="J34" s="136"/>
    </row>
    <row r="35" spans="1:11" ht="80.25" customHeight="1" x14ac:dyDescent="0.25">
      <c r="A35" s="48" t="s">
        <v>31</v>
      </c>
      <c r="B35" s="117" t="s">
        <v>127</v>
      </c>
      <c r="C35" s="117"/>
      <c r="D35" s="117"/>
      <c r="E35" s="117"/>
      <c r="F35" s="117"/>
      <c r="G35" s="117"/>
      <c r="H35" s="117"/>
      <c r="I35" s="117"/>
      <c r="J35" s="117"/>
    </row>
    <row r="36" spans="1:11" ht="87.75" customHeight="1" x14ac:dyDescent="0.25">
      <c r="A36" s="56" t="s">
        <v>32</v>
      </c>
      <c r="B36" s="117" t="s">
        <v>141</v>
      </c>
      <c r="C36" s="117"/>
      <c r="D36" s="117"/>
      <c r="E36" s="117"/>
      <c r="F36" s="117"/>
      <c r="G36" s="117"/>
      <c r="H36" s="117"/>
      <c r="I36" s="117"/>
      <c r="J36" s="117"/>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t="s">
        <v>40</v>
      </c>
      <c r="B39" s="111"/>
      <c r="C39" s="111"/>
      <c r="D39" s="111"/>
      <c r="E39" s="111"/>
      <c r="F39" s="111"/>
      <c r="G39" s="111"/>
      <c r="H39" s="111"/>
      <c r="I39" s="111"/>
      <c r="J39" s="112"/>
    </row>
    <row r="40" spans="1:11" ht="30.75" customHeight="1" x14ac:dyDescent="0.25">
      <c r="A40" s="113" t="s">
        <v>41</v>
      </c>
      <c r="B40" s="113"/>
      <c r="C40" s="113"/>
      <c r="D40" s="113"/>
      <c r="E40" s="113"/>
      <c r="F40" s="113"/>
      <c r="G40" s="113"/>
      <c r="H40" s="113"/>
      <c r="I40" s="113"/>
      <c r="J40" s="113"/>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zoomScale="130" zoomScaleNormal="130" zoomScaleSheetLayoutView="100" workbookViewId="0">
      <selection activeCell="A41" sqref="A1:J4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37" t="s">
        <v>57</v>
      </c>
      <c r="C8" s="138"/>
      <c r="D8" s="138"/>
      <c r="E8" s="138"/>
      <c r="F8" s="138"/>
      <c r="G8" s="138"/>
      <c r="H8" s="138"/>
      <c r="I8" s="138"/>
      <c r="J8" s="139"/>
      <c r="K8" s="1"/>
    </row>
    <row r="9" spans="1:11" ht="15" customHeight="1" x14ac:dyDescent="0.25">
      <c r="A9" s="27" t="s">
        <v>35</v>
      </c>
      <c r="B9" s="137" t="s">
        <v>51</v>
      </c>
      <c r="C9" s="138"/>
      <c r="D9" s="138"/>
      <c r="E9" s="138"/>
      <c r="F9" s="138"/>
      <c r="G9" s="138"/>
      <c r="H9" s="138"/>
      <c r="I9" s="138"/>
      <c r="J9" s="139"/>
      <c r="K9" s="1"/>
    </row>
    <row r="10" spans="1:11" x14ac:dyDescent="0.25">
      <c r="A10" s="27" t="s">
        <v>36</v>
      </c>
      <c r="B10" s="137" t="s">
        <v>51</v>
      </c>
      <c r="C10" s="138"/>
      <c r="D10" s="138"/>
      <c r="E10" s="138"/>
      <c r="F10" s="138"/>
      <c r="G10" s="138"/>
      <c r="H10" s="138"/>
      <c r="I10" s="138"/>
      <c r="J10" s="139"/>
      <c r="K10" s="1"/>
    </row>
    <row r="11" spans="1:11" ht="31.5" customHeight="1" x14ac:dyDescent="0.25">
      <c r="A11" s="4" t="s">
        <v>7</v>
      </c>
      <c r="B11" s="134" t="s">
        <v>59</v>
      </c>
      <c r="C11" s="134"/>
      <c r="D11" s="134"/>
      <c r="E11" s="134"/>
      <c r="F11" s="134"/>
      <c r="G11" s="134"/>
      <c r="H11" s="134"/>
      <c r="I11" s="134"/>
      <c r="J11" s="134"/>
    </row>
    <row r="12" spans="1:11" ht="41.25" customHeight="1" x14ac:dyDescent="0.25">
      <c r="A12" s="4"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35.2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1" ht="15.75" x14ac:dyDescent="0.25">
      <c r="A17" s="118" t="s">
        <v>13</v>
      </c>
      <c r="B17" s="119"/>
      <c r="C17" s="119"/>
      <c r="D17" s="119"/>
      <c r="E17" s="119"/>
      <c r="F17" s="119"/>
      <c r="G17" s="119"/>
      <c r="H17" s="119"/>
      <c r="I17" s="119"/>
      <c r="J17" s="120"/>
    </row>
    <row r="18" spans="1:11" ht="29.25" customHeight="1" x14ac:dyDescent="0.25">
      <c r="A18" s="79" t="s">
        <v>14</v>
      </c>
      <c r="B18" s="136" t="s">
        <v>93</v>
      </c>
      <c r="C18" s="136"/>
      <c r="D18" s="136"/>
      <c r="E18" s="136"/>
      <c r="F18" s="136"/>
      <c r="G18" s="136"/>
      <c r="H18" s="136"/>
      <c r="I18" s="136"/>
      <c r="J18" s="136"/>
    </row>
    <row r="19" spans="1:11" ht="73.5" customHeight="1" x14ac:dyDescent="0.25">
      <c r="A19" s="80" t="s">
        <v>15</v>
      </c>
      <c r="B19" s="136" t="s">
        <v>58</v>
      </c>
      <c r="C19" s="136"/>
      <c r="D19" s="136"/>
      <c r="E19" s="136"/>
      <c r="F19" s="136"/>
      <c r="G19" s="136"/>
      <c r="H19" s="136"/>
      <c r="I19" s="136"/>
      <c r="J19" s="136"/>
    </row>
    <row r="20" spans="1:11" ht="34.5" customHeight="1" x14ac:dyDescent="0.25">
      <c r="A20" s="80" t="s">
        <v>16</v>
      </c>
      <c r="B20" s="136" t="s">
        <v>63</v>
      </c>
      <c r="C20" s="136"/>
      <c r="D20" s="136"/>
      <c r="E20" s="136"/>
      <c r="F20" s="136"/>
      <c r="G20" s="136"/>
      <c r="H20" s="136"/>
      <c r="I20" s="136"/>
      <c r="J20" s="136"/>
    </row>
    <row r="21" spans="1:11" ht="35.25" customHeight="1" x14ac:dyDescent="0.25">
      <c r="A21" s="80" t="s">
        <v>37</v>
      </c>
      <c r="B21" s="136"/>
      <c r="C21" s="136"/>
      <c r="D21" s="136"/>
      <c r="E21" s="136"/>
      <c r="F21" s="136"/>
      <c r="G21" s="136"/>
      <c r="H21" s="136"/>
      <c r="I21" s="136"/>
      <c r="J21" s="136"/>
      <c r="K21" s="1"/>
    </row>
    <row r="22" spans="1:11" ht="15.75" x14ac:dyDescent="0.25">
      <c r="A22" s="118" t="s">
        <v>17</v>
      </c>
      <c r="B22" s="119"/>
      <c r="C22" s="119"/>
      <c r="D22" s="119"/>
      <c r="E22" s="119"/>
      <c r="F22" s="119"/>
      <c r="G22" s="119"/>
      <c r="H22" s="119"/>
      <c r="I22" s="119"/>
      <c r="J22" s="120"/>
    </row>
    <row r="23" spans="1:11" ht="15.75" x14ac:dyDescent="0.25">
      <c r="A23" s="114" t="s">
        <v>18</v>
      </c>
      <c r="B23" s="115"/>
      <c r="C23" s="115"/>
      <c r="D23" s="115"/>
      <c r="E23" s="115"/>
      <c r="F23" s="115"/>
      <c r="G23" s="115"/>
      <c r="H23" s="115"/>
      <c r="I23" s="115"/>
      <c r="J23" s="116"/>
      <c r="K23" s="1"/>
    </row>
    <row r="24" spans="1:11" ht="15" customHeight="1" x14ac:dyDescent="0.25">
      <c r="A24" s="121" t="s">
        <v>19</v>
      </c>
      <c r="B24" s="122"/>
      <c r="C24" s="123" t="s">
        <v>20</v>
      </c>
      <c r="D24" s="124"/>
      <c r="E24" s="124"/>
      <c r="F24" s="124" t="s">
        <v>21</v>
      </c>
      <c r="G24" s="124"/>
      <c r="H24" s="122"/>
      <c r="I24" s="123" t="s">
        <v>22</v>
      </c>
      <c r="J24" s="125"/>
    </row>
    <row r="25" spans="1:11" s="36" customFormat="1" x14ac:dyDescent="0.25">
      <c r="A25" s="126" t="s">
        <v>119</v>
      </c>
      <c r="B25" s="127"/>
      <c r="C25" s="126">
        <v>24500000</v>
      </c>
      <c r="D25" s="127"/>
      <c r="E25" s="128"/>
      <c r="F25" s="126">
        <v>10286219.199999999</v>
      </c>
      <c r="G25" s="127"/>
      <c r="H25" s="128"/>
      <c r="I25" s="129">
        <f>+F25/C25</f>
        <v>0.41984568163265301</v>
      </c>
      <c r="J25" s="130"/>
      <c r="K25" s="35"/>
    </row>
    <row r="26" spans="1:11" ht="15.75" x14ac:dyDescent="0.25">
      <c r="A26" s="114" t="s">
        <v>23</v>
      </c>
      <c r="B26" s="115"/>
      <c r="C26" s="115"/>
      <c r="D26" s="115"/>
      <c r="E26" s="115"/>
      <c r="F26" s="115"/>
      <c r="G26" s="115"/>
      <c r="H26" s="115"/>
      <c r="I26" s="115"/>
      <c r="J26" s="116"/>
      <c r="K26" s="1"/>
    </row>
    <row r="27" spans="1:11" ht="15" customHeight="1" x14ac:dyDescent="0.25">
      <c r="A27" s="5"/>
      <c r="B27"/>
      <c r="C27" s="131" t="s">
        <v>48</v>
      </c>
      <c r="D27" s="132"/>
      <c r="E27" s="131" t="s">
        <v>104</v>
      </c>
      <c r="F27" s="132"/>
      <c r="G27" s="131" t="s">
        <v>105</v>
      </c>
      <c r="H27" s="131"/>
      <c r="I27" s="131" t="s">
        <v>24</v>
      </c>
      <c r="J27" s="133"/>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51" x14ac:dyDescent="0.25">
      <c r="A29" s="49" t="s">
        <v>111</v>
      </c>
      <c r="B29" s="50" t="s">
        <v>61</v>
      </c>
      <c r="C29" s="51">
        <v>28665</v>
      </c>
      <c r="D29" s="52">
        <v>500000</v>
      </c>
      <c r="E29" s="52">
        <v>15289</v>
      </c>
      <c r="F29" s="52">
        <v>100000</v>
      </c>
      <c r="G29" s="101">
        <v>33123</v>
      </c>
      <c r="H29" s="57">
        <v>353400</v>
      </c>
      <c r="I29" s="53">
        <f>+Tabla18[[#This Row],[Física 
(E)]]/Tabla18[[#This Row],[Física
(C)]]</f>
        <v>2.16645954607888</v>
      </c>
      <c r="J29" s="54">
        <f>+Tabla18[[#This Row],[Financiera 
 (F)]]/Tabla18[[#This Row],[Financiera
(D)]]</f>
        <v>3.5339999999999998</v>
      </c>
    </row>
    <row r="30" spans="1:11" x14ac:dyDescent="0.25">
      <c r="A30" s="58"/>
      <c r="B30" s="59"/>
      <c r="C30" s="60"/>
      <c r="D30" s="61"/>
      <c r="E30" s="61"/>
      <c r="F30" s="61"/>
      <c r="G30" s="57"/>
      <c r="H30" s="61"/>
      <c r="I30" s="53" t="e">
        <f>IF(H29&gt;0,H29/C30,0)</f>
        <v>#DIV/0!</v>
      </c>
      <c r="J30" s="54">
        <f>IF(H30&gt;0,H30/D30,0)</f>
        <v>0</v>
      </c>
    </row>
    <row r="31" spans="1:11" ht="15.75" x14ac:dyDescent="0.25">
      <c r="A31" s="118" t="s">
        <v>27</v>
      </c>
      <c r="B31" s="119"/>
      <c r="C31" s="119"/>
      <c r="D31" s="119"/>
      <c r="E31" s="119"/>
      <c r="F31" s="119"/>
      <c r="G31" s="119"/>
      <c r="H31" s="119"/>
      <c r="I31" s="119"/>
      <c r="J31" s="120"/>
    </row>
    <row r="32" spans="1:11" ht="15.75" x14ac:dyDescent="0.25">
      <c r="A32" s="114" t="s">
        <v>28</v>
      </c>
      <c r="B32" s="115"/>
      <c r="C32" s="115"/>
      <c r="D32" s="115"/>
      <c r="E32" s="115"/>
      <c r="F32" s="115"/>
      <c r="G32" s="115"/>
      <c r="H32" s="115"/>
      <c r="I32" s="115"/>
      <c r="J32" s="116"/>
      <c r="K32" s="1"/>
    </row>
    <row r="33" spans="1:11" x14ac:dyDescent="0.25">
      <c r="A33" s="48" t="s">
        <v>29</v>
      </c>
      <c r="B33" s="136" t="s">
        <v>66</v>
      </c>
      <c r="C33" s="136"/>
      <c r="D33" s="136"/>
      <c r="E33" s="136"/>
      <c r="F33" s="136"/>
      <c r="G33" s="136"/>
      <c r="H33" s="136"/>
      <c r="I33" s="136"/>
      <c r="J33" s="136"/>
    </row>
    <row r="34" spans="1:11" ht="30" x14ac:dyDescent="0.25">
      <c r="A34" s="48" t="s">
        <v>30</v>
      </c>
      <c r="B34" s="136" t="s">
        <v>67</v>
      </c>
      <c r="C34" s="136"/>
      <c r="D34" s="136"/>
      <c r="E34" s="136"/>
      <c r="F34" s="136"/>
      <c r="G34" s="136"/>
      <c r="H34" s="136"/>
      <c r="I34" s="136"/>
      <c r="J34" s="136"/>
    </row>
    <row r="35" spans="1:11" ht="80.25" customHeight="1" x14ac:dyDescent="0.25">
      <c r="A35" s="48" t="s">
        <v>31</v>
      </c>
      <c r="B35" s="117" t="s">
        <v>129</v>
      </c>
      <c r="C35" s="117"/>
      <c r="D35" s="117"/>
      <c r="E35" s="117"/>
      <c r="F35" s="117"/>
      <c r="G35" s="117"/>
      <c r="H35" s="117"/>
      <c r="I35" s="117"/>
      <c r="J35" s="117"/>
    </row>
    <row r="36" spans="1:11" ht="62.25" customHeight="1" x14ac:dyDescent="0.25">
      <c r="A36" s="48" t="s">
        <v>32</v>
      </c>
      <c r="B36" s="117" t="s">
        <v>112</v>
      </c>
      <c r="C36" s="117"/>
      <c r="D36" s="117"/>
      <c r="E36" s="117"/>
      <c r="F36" s="117"/>
      <c r="G36" s="117"/>
      <c r="H36" s="117"/>
      <c r="I36" s="117"/>
      <c r="J36" s="117"/>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t="s">
        <v>40</v>
      </c>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xWindow="676" yWindow="744"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view="pageBreakPreview" zoomScale="115" zoomScaleNormal="100" zoomScaleSheetLayoutView="115" workbookViewId="0">
      <selection activeCell="A41" sqref="A1:J41"/>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79" t="s">
        <v>6</v>
      </c>
      <c r="B8" s="163" t="s">
        <v>57</v>
      </c>
      <c r="C8" s="163"/>
      <c r="D8" s="163"/>
      <c r="E8" s="163"/>
      <c r="F8" s="163"/>
      <c r="G8" s="163"/>
      <c r="H8" s="163"/>
      <c r="I8" s="163"/>
      <c r="J8" s="163"/>
      <c r="K8" s="1"/>
    </row>
    <row r="9" spans="1:11" ht="15" customHeight="1" x14ac:dyDescent="0.25">
      <c r="A9" s="99" t="s">
        <v>35</v>
      </c>
      <c r="B9" s="163" t="s">
        <v>51</v>
      </c>
      <c r="C9" s="163"/>
      <c r="D9" s="163"/>
      <c r="E9" s="163"/>
      <c r="F9" s="163"/>
      <c r="G9" s="163"/>
      <c r="H9" s="163"/>
      <c r="I9" s="163"/>
      <c r="J9" s="163"/>
      <c r="K9" s="1"/>
    </row>
    <row r="10" spans="1:11" x14ac:dyDescent="0.25">
      <c r="A10" s="99" t="s">
        <v>36</v>
      </c>
      <c r="B10" s="163" t="s">
        <v>51</v>
      </c>
      <c r="C10" s="163"/>
      <c r="D10" s="163"/>
      <c r="E10" s="163"/>
      <c r="F10" s="163"/>
      <c r="G10" s="163"/>
      <c r="H10" s="163"/>
      <c r="I10" s="163"/>
      <c r="J10" s="163"/>
      <c r="K10" s="1"/>
    </row>
    <row r="11" spans="1:11" ht="40.5" customHeight="1" x14ac:dyDescent="0.25">
      <c r="A11" s="79" t="s">
        <v>7</v>
      </c>
      <c r="B11" s="134" t="s">
        <v>60</v>
      </c>
      <c r="C11" s="134"/>
      <c r="D11" s="134"/>
      <c r="E11" s="134"/>
      <c r="F11" s="134"/>
      <c r="G11" s="134"/>
      <c r="H11" s="134"/>
      <c r="I11" s="134"/>
      <c r="J11" s="134"/>
    </row>
    <row r="12" spans="1:11" ht="35.25" customHeight="1" x14ac:dyDescent="0.25">
      <c r="A12" s="79"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27.75" customHeight="1" x14ac:dyDescent="0.25">
      <c r="A16" s="4" t="s">
        <v>12</v>
      </c>
      <c r="B16" s="8" t="s">
        <v>99</v>
      </c>
      <c r="C16" s="16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61"/>
      <c r="E16" s="161"/>
      <c r="F16" s="161"/>
      <c r="G16" s="161"/>
      <c r="H16" s="161"/>
      <c r="I16" s="161"/>
      <c r="J16" s="161"/>
    </row>
    <row r="17" spans="1:13" ht="15.75" x14ac:dyDescent="0.25">
      <c r="A17" s="118" t="s">
        <v>13</v>
      </c>
      <c r="B17" s="119"/>
      <c r="C17" s="119"/>
      <c r="D17" s="119"/>
      <c r="E17" s="119"/>
      <c r="F17" s="119"/>
      <c r="G17" s="119"/>
      <c r="H17" s="119"/>
      <c r="I17" s="119"/>
      <c r="J17" s="120"/>
    </row>
    <row r="18" spans="1:13" ht="29.25" customHeight="1" x14ac:dyDescent="0.25">
      <c r="A18" s="79" t="s">
        <v>14</v>
      </c>
      <c r="B18" s="136" t="s">
        <v>92</v>
      </c>
      <c r="C18" s="136"/>
      <c r="D18" s="136"/>
      <c r="E18" s="136"/>
      <c r="F18" s="136"/>
      <c r="G18" s="136"/>
      <c r="H18" s="136"/>
      <c r="I18" s="136"/>
      <c r="J18" s="136"/>
    </row>
    <row r="19" spans="1:13" ht="76.5" customHeight="1" x14ac:dyDescent="0.25">
      <c r="A19" s="80" t="s">
        <v>15</v>
      </c>
      <c r="B19" s="136" t="s">
        <v>101</v>
      </c>
      <c r="C19" s="136"/>
      <c r="D19" s="136"/>
      <c r="E19" s="136"/>
      <c r="F19" s="136"/>
      <c r="G19" s="136"/>
      <c r="H19" s="136"/>
      <c r="I19" s="136"/>
      <c r="J19" s="136"/>
    </row>
    <row r="20" spans="1:13" ht="34.5" customHeight="1" x14ac:dyDescent="0.25">
      <c r="A20" s="80" t="s">
        <v>16</v>
      </c>
      <c r="B20" s="136" t="s">
        <v>90</v>
      </c>
      <c r="C20" s="136"/>
      <c r="D20" s="136"/>
      <c r="E20" s="136"/>
      <c r="F20" s="136"/>
      <c r="G20" s="136"/>
      <c r="H20" s="136"/>
      <c r="I20" s="136"/>
      <c r="J20" s="136"/>
    </row>
    <row r="21" spans="1:13" ht="35.25" customHeight="1" x14ac:dyDescent="0.25">
      <c r="A21" s="80" t="s">
        <v>37</v>
      </c>
      <c r="B21" s="162" t="s">
        <v>56</v>
      </c>
      <c r="C21" s="136"/>
      <c r="D21" s="136"/>
      <c r="E21" s="136"/>
      <c r="F21" s="136"/>
      <c r="G21" s="136"/>
      <c r="H21" s="136"/>
      <c r="I21" s="136"/>
      <c r="J21" s="136"/>
      <c r="K21" s="1"/>
    </row>
    <row r="22" spans="1:13" ht="15.75" x14ac:dyDescent="0.25">
      <c r="A22" s="118" t="s">
        <v>17</v>
      </c>
      <c r="B22" s="119"/>
      <c r="C22" s="119"/>
      <c r="D22" s="119"/>
      <c r="E22" s="119"/>
      <c r="F22" s="119"/>
      <c r="G22" s="119"/>
      <c r="H22" s="119"/>
      <c r="I22" s="119"/>
      <c r="J22" s="120"/>
    </row>
    <row r="23" spans="1:13" ht="15.75" x14ac:dyDescent="0.25">
      <c r="A23" s="114" t="s">
        <v>18</v>
      </c>
      <c r="B23" s="115"/>
      <c r="C23" s="115"/>
      <c r="D23" s="115"/>
      <c r="E23" s="115"/>
      <c r="F23" s="115"/>
      <c r="G23" s="115"/>
      <c r="H23" s="115"/>
      <c r="I23" s="115"/>
      <c r="J23" s="116"/>
      <c r="K23" s="1"/>
    </row>
    <row r="24" spans="1:13" ht="15" customHeight="1" x14ac:dyDescent="0.25">
      <c r="A24" s="121" t="s">
        <v>19</v>
      </c>
      <c r="B24" s="122"/>
      <c r="C24" s="123" t="s">
        <v>20</v>
      </c>
      <c r="D24" s="124"/>
      <c r="E24" s="124"/>
      <c r="F24" s="124" t="s">
        <v>21</v>
      </c>
      <c r="G24" s="124"/>
      <c r="H24" s="122"/>
      <c r="I24" s="123" t="s">
        <v>22</v>
      </c>
      <c r="J24" s="125"/>
    </row>
    <row r="25" spans="1:13" x14ac:dyDescent="0.25">
      <c r="A25" s="156">
        <v>1364200000</v>
      </c>
      <c r="B25" s="157"/>
      <c r="C25" s="158">
        <v>1364200000</v>
      </c>
      <c r="D25" s="159"/>
      <c r="E25" s="160"/>
      <c r="F25" s="158">
        <v>1227227565.6600001</v>
      </c>
      <c r="G25" s="159"/>
      <c r="H25" s="160"/>
      <c r="I25" s="129">
        <f>F25/C25</f>
        <v>0.89959504886380304</v>
      </c>
      <c r="J25" s="130"/>
      <c r="K25" s="33"/>
    </row>
    <row r="26" spans="1:13" ht="15.75" x14ac:dyDescent="0.25">
      <c r="A26" s="114" t="s">
        <v>23</v>
      </c>
      <c r="B26" s="115"/>
      <c r="C26" s="115"/>
      <c r="D26" s="115"/>
      <c r="E26" s="115"/>
      <c r="F26" s="115"/>
      <c r="G26" s="115"/>
      <c r="H26" s="115"/>
      <c r="I26" s="115"/>
      <c r="J26" s="116"/>
      <c r="K26" s="1"/>
    </row>
    <row r="27" spans="1:13" ht="15" customHeight="1" x14ac:dyDescent="0.25">
      <c r="A27" s="5"/>
      <c r="B27"/>
      <c r="C27" s="131" t="s">
        <v>48</v>
      </c>
      <c r="D27" s="132"/>
      <c r="E27" s="131" t="s">
        <v>104</v>
      </c>
      <c r="F27" s="132"/>
      <c r="G27" s="131" t="s">
        <v>105</v>
      </c>
      <c r="H27" s="131"/>
      <c r="I27" s="131" t="s">
        <v>24</v>
      </c>
      <c r="J27" s="133"/>
    </row>
    <row r="28" spans="1:13" ht="38.25" x14ac:dyDescent="0.25">
      <c r="A28" s="10" t="s">
        <v>25</v>
      </c>
      <c r="B28" s="11" t="s">
        <v>26</v>
      </c>
      <c r="C28" s="11" t="s">
        <v>38</v>
      </c>
      <c r="D28" s="11" t="s">
        <v>39</v>
      </c>
      <c r="E28" s="11" t="s">
        <v>42</v>
      </c>
      <c r="F28" s="11" t="s">
        <v>43</v>
      </c>
      <c r="G28" s="11" t="s">
        <v>44</v>
      </c>
      <c r="H28" s="11" t="s">
        <v>45</v>
      </c>
      <c r="I28" s="11" t="s">
        <v>46</v>
      </c>
      <c r="J28" s="12" t="s">
        <v>47</v>
      </c>
      <c r="M28" s="38"/>
    </row>
    <row r="29" spans="1:13" ht="51" x14ac:dyDescent="0.25">
      <c r="A29" s="49" t="s">
        <v>113</v>
      </c>
      <c r="B29" s="50" t="s">
        <v>55</v>
      </c>
      <c r="C29" s="62">
        <v>569429</v>
      </c>
      <c r="D29" s="52">
        <v>1304100000</v>
      </c>
      <c r="E29" s="52">
        <v>143429</v>
      </c>
      <c r="F29" s="52">
        <v>699100000</v>
      </c>
      <c r="G29" s="101">
        <v>154464</v>
      </c>
      <c r="H29" s="52">
        <v>190873873.03999999</v>
      </c>
      <c r="I29" s="53">
        <f>+Tabla1345[[#This Row],[Física 
(E)]]/Tabla1345[[#This Row],[Física
(C)]]</f>
        <v>1.0769370211045186</v>
      </c>
      <c r="J29" s="54">
        <f>+Tabla1345[[#This Row],[Financiera 
 (F)]]/Tabla1345[[#This Row],[Financiera
(D)]]</f>
        <v>0.27302799748247747</v>
      </c>
      <c r="L29" s="34"/>
    </row>
    <row r="30" spans="1:13" x14ac:dyDescent="0.25">
      <c r="A30" s="58"/>
      <c r="B30" s="59"/>
      <c r="C30" s="60"/>
      <c r="D30" s="61"/>
      <c r="E30" s="61"/>
      <c r="F30" s="61"/>
      <c r="G30" s="57"/>
      <c r="H30" s="61"/>
      <c r="I30" s="53" t="e">
        <f>+Tabla1345[[#This Row],[Física 
(E)]]/Tabla1345[[#This Row],[Física
(C)]]</f>
        <v>#DIV/0!</v>
      </c>
      <c r="J30" s="54" t="e">
        <f>+Tabla1345[[#This Row],[Financiera 
 (F)]]/Tabla1345[[#This Row],[Financiera
(D)]]</f>
        <v>#DIV/0!</v>
      </c>
    </row>
    <row r="31" spans="1:13" ht="15.75" x14ac:dyDescent="0.25">
      <c r="A31" s="118" t="s">
        <v>27</v>
      </c>
      <c r="B31" s="119"/>
      <c r="C31" s="119"/>
      <c r="D31" s="119"/>
      <c r="E31" s="119"/>
      <c r="F31" s="119"/>
      <c r="G31" s="119"/>
      <c r="H31" s="119"/>
      <c r="I31" s="119"/>
      <c r="J31" s="120"/>
    </row>
    <row r="32" spans="1:13" ht="15.75" x14ac:dyDescent="0.25">
      <c r="A32" s="114" t="s">
        <v>28</v>
      </c>
      <c r="B32" s="115"/>
      <c r="C32" s="115"/>
      <c r="D32" s="115"/>
      <c r="E32" s="115"/>
      <c r="F32" s="115"/>
      <c r="G32" s="115"/>
      <c r="H32" s="115"/>
      <c r="I32" s="115"/>
      <c r="J32" s="116"/>
      <c r="K32" s="1"/>
    </row>
    <row r="33" spans="1:11" x14ac:dyDescent="0.25">
      <c r="A33" s="96" t="s">
        <v>29</v>
      </c>
      <c r="B33" s="136" t="s">
        <v>52</v>
      </c>
      <c r="C33" s="136"/>
      <c r="D33" s="136"/>
      <c r="E33" s="136"/>
      <c r="F33" s="136"/>
      <c r="G33" s="136"/>
      <c r="H33" s="136"/>
      <c r="I33" s="136"/>
      <c r="J33" s="136"/>
    </row>
    <row r="34" spans="1:11" ht="25.5" customHeight="1" x14ac:dyDescent="0.25">
      <c r="A34" s="96" t="s">
        <v>30</v>
      </c>
      <c r="B34" s="136" t="s">
        <v>53</v>
      </c>
      <c r="C34" s="136"/>
      <c r="D34" s="136"/>
      <c r="E34" s="136"/>
      <c r="F34" s="136"/>
      <c r="G34" s="136"/>
      <c r="H34" s="136"/>
      <c r="I34" s="136"/>
      <c r="J34" s="136"/>
    </row>
    <row r="35" spans="1:11" ht="47.25" customHeight="1" x14ac:dyDescent="0.25">
      <c r="A35" s="96" t="s">
        <v>31</v>
      </c>
      <c r="B35" s="117" t="s">
        <v>128</v>
      </c>
      <c r="C35" s="117"/>
      <c r="D35" s="117"/>
      <c r="E35" s="117"/>
      <c r="F35" s="117"/>
      <c r="G35" s="117"/>
      <c r="H35" s="117"/>
      <c r="I35" s="117"/>
      <c r="J35" s="117"/>
    </row>
    <row r="36" spans="1:11" s="45" customFormat="1" ht="42" customHeight="1" x14ac:dyDescent="0.25">
      <c r="A36" s="97" t="s">
        <v>32</v>
      </c>
      <c r="B36" s="117" t="s">
        <v>135</v>
      </c>
      <c r="C36" s="117"/>
      <c r="D36" s="117"/>
      <c r="E36" s="117"/>
      <c r="F36" s="117"/>
      <c r="G36" s="117"/>
      <c r="H36" s="117"/>
      <c r="I36" s="117"/>
      <c r="J36" s="117"/>
      <c r="K36" s="44"/>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A41" sqref="A1:J4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79" t="s">
        <v>6</v>
      </c>
      <c r="B8" s="163" t="s">
        <v>57</v>
      </c>
      <c r="C8" s="163"/>
      <c r="D8" s="163"/>
      <c r="E8" s="163"/>
      <c r="F8" s="163"/>
      <c r="G8" s="163"/>
      <c r="H8" s="163"/>
      <c r="I8" s="163"/>
      <c r="J8" s="163"/>
      <c r="K8" s="1"/>
    </row>
    <row r="9" spans="1:11" ht="15" customHeight="1" x14ac:dyDescent="0.25">
      <c r="A9" s="99" t="s">
        <v>35</v>
      </c>
      <c r="B9" s="163" t="s">
        <v>51</v>
      </c>
      <c r="C9" s="163"/>
      <c r="D9" s="163"/>
      <c r="E9" s="163"/>
      <c r="F9" s="163"/>
      <c r="G9" s="163"/>
      <c r="H9" s="163"/>
      <c r="I9" s="163"/>
      <c r="J9" s="163"/>
      <c r="K9" s="1"/>
    </row>
    <row r="10" spans="1:11" x14ac:dyDescent="0.25">
      <c r="A10" s="99" t="s">
        <v>36</v>
      </c>
      <c r="B10" s="163" t="s">
        <v>51</v>
      </c>
      <c r="C10" s="163"/>
      <c r="D10" s="163"/>
      <c r="E10" s="163"/>
      <c r="F10" s="163"/>
      <c r="G10" s="163"/>
      <c r="H10" s="163"/>
      <c r="I10" s="163"/>
      <c r="J10" s="163"/>
      <c r="K10" s="1"/>
    </row>
    <row r="11" spans="1:11" ht="40.5" customHeight="1" x14ac:dyDescent="0.25">
      <c r="A11" s="79" t="s">
        <v>7</v>
      </c>
      <c r="B11" s="134" t="s">
        <v>60</v>
      </c>
      <c r="C11" s="134"/>
      <c r="D11" s="134"/>
      <c r="E11" s="134"/>
      <c r="F11" s="134"/>
      <c r="G11" s="134"/>
      <c r="H11" s="134"/>
      <c r="I11" s="134"/>
      <c r="J11" s="134"/>
    </row>
    <row r="12" spans="1:11" ht="35.25" customHeight="1" x14ac:dyDescent="0.25">
      <c r="A12" s="79"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28.5" customHeight="1" x14ac:dyDescent="0.25">
      <c r="A16" s="4" t="s">
        <v>12</v>
      </c>
      <c r="B16" s="8" t="s">
        <v>99</v>
      </c>
      <c r="C16" s="16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61"/>
      <c r="E16" s="161"/>
      <c r="F16" s="161"/>
      <c r="G16" s="161"/>
      <c r="H16" s="161"/>
      <c r="I16" s="161"/>
      <c r="J16" s="161"/>
    </row>
    <row r="17" spans="1:12" ht="15.75" x14ac:dyDescent="0.25">
      <c r="A17" s="118" t="s">
        <v>13</v>
      </c>
      <c r="B17" s="119"/>
      <c r="C17" s="119"/>
      <c r="D17" s="119"/>
      <c r="E17" s="119"/>
      <c r="F17" s="119"/>
      <c r="G17" s="119"/>
      <c r="H17" s="119"/>
      <c r="I17" s="119"/>
      <c r="J17" s="120"/>
    </row>
    <row r="18" spans="1:12" ht="29.25" customHeight="1" x14ac:dyDescent="0.25">
      <c r="A18" s="79" t="s">
        <v>14</v>
      </c>
      <c r="B18" s="136" t="s">
        <v>92</v>
      </c>
      <c r="C18" s="136"/>
      <c r="D18" s="136"/>
      <c r="E18" s="136"/>
      <c r="F18" s="136"/>
      <c r="G18" s="136"/>
      <c r="H18" s="136"/>
      <c r="I18" s="136"/>
      <c r="J18" s="136"/>
    </row>
    <row r="19" spans="1:12" ht="76.5" customHeight="1" x14ac:dyDescent="0.25">
      <c r="A19" s="80" t="s">
        <v>15</v>
      </c>
      <c r="B19" s="136" t="s">
        <v>101</v>
      </c>
      <c r="C19" s="136"/>
      <c r="D19" s="136"/>
      <c r="E19" s="136"/>
      <c r="F19" s="136"/>
      <c r="G19" s="136"/>
      <c r="H19" s="136"/>
      <c r="I19" s="136"/>
      <c r="J19" s="136"/>
    </row>
    <row r="20" spans="1:12" ht="34.5" customHeight="1" x14ac:dyDescent="0.25">
      <c r="A20" s="80" t="s">
        <v>16</v>
      </c>
      <c r="B20" s="136" t="s">
        <v>90</v>
      </c>
      <c r="C20" s="136"/>
      <c r="D20" s="136"/>
      <c r="E20" s="136"/>
      <c r="F20" s="136"/>
      <c r="G20" s="136"/>
      <c r="H20" s="136"/>
      <c r="I20" s="136"/>
      <c r="J20" s="136"/>
    </row>
    <row r="21" spans="1:12" ht="35.25" customHeight="1" x14ac:dyDescent="0.25">
      <c r="A21" s="80"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51" x14ac:dyDescent="0.25">
      <c r="A29" s="49" t="s">
        <v>114</v>
      </c>
      <c r="B29" s="50" t="s">
        <v>68</v>
      </c>
      <c r="C29" s="62">
        <v>35000</v>
      </c>
      <c r="D29" s="52">
        <v>1000000</v>
      </c>
      <c r="E29" s="52">
        <v>11550</v>
      </c>
      <c r="F29" s="52">
        <v>200000</v>
      </c>
      <c r="G29" s="101">
        <v>1106</v>
      </c>
      <c r="H29" s="52">
        <v>40850</v>
      </c>
      <c r="I29" s="53">
        <f>+Tabla13459[[#This Row],[Física 
(E)]]/Tabla13459[[#This Row],[Física
(C)]]</f>
        <v>9.5757575757575764E-2</v>
      </c>
      <c r="J29" s="54">
        <f>+Tabla13459[[#This Row],[Financiera 
 (F)]]/Tabla13459[[#This Row],[Financiera
(D)]]</f>
        <v>0.20424999999999999</v>
      </c>
      <c r="L29" s="34"/>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36">
        <v>0</v>
      </c>
      <c r="C33" s="136"/>
      <c r="D33" s="136"/>
      <c r="E33" s="136"/>
      <c r="F33" s="136"/>
      <c r="G33" s="136"/>
      <c r="H33" s="136"/>
      <c r="I33" s="136"/>
      <c r="J33" s="136"/>
    </row>
    <row r="34" spans="1:11" ht="30" x14ac:dyDescent="0.25">
      <c r="A34" s="48" t="s">
        <v>30</v>
      </c>
      <c r="B34" s="136" t="s">
        <v>94</v>
      </c>
      <c r="C34" s="136"/>
      <c r="D34" s="136"/>
      <c r="E34" s="136"/>
      <c r="F34" s="136"/>
      <c r="G34" s="136"/>
      <c r="H34" s="136"/>
      <c r="I34" s="136"/>
      <c r="J34" s="136"/>
    </row>
    <row r="35" spans="1:11" s="40" customFormat="1" ht="23.25" customHeight="1" x14ac:dyDescent="0.25">
      <c r="A35" s="100" t="s">
        <v>31</v>
      </c>
      <c r="B35" s="164"/>
      <c r="C35" s="164"/>
      <c r="D35" s="164"/>
      <c r="E35" s="164"/>
      <c r="F35" s="164"/>
      <c r="G35" s="164"/>
      <c r="H35" s="164"/>
      <c r="I35" s="164"/>
      <c r="J35" s="164"/>
      <c r="K35" s="39"/>
    </row>
    <row r="36" spans="1:11" ht="39" customHeight="1" x14ac:dyDescent="0.25">
      <c r="A36" s="56" t="s">
        <v>32</v>
      </c>
      <c r="B36" s="136" t="s">
        <v>147</v>
      </c>
      <c r="C36" s="136"/>
      <c r="D36" s="136"/>
      <c r="E36" s="136"/>
      <c r="F36" s="136"/>
      <c r="G36" s="136"/>
      <c r="H36" s="136"/>
      <c r="I36" s="136"/>
      <c r="J36" s="136"/>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A41" sqref="A1:J4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79" t="s">
        <v>6</v>
      </c>
      <c r="B8" s="163" t="s">
        <v>57</v>
      </c>
      <c r="C8" s="163"/>
      <c r="D8" s="163"/>
      <c r="E8" s="163"/>
      <c r="F8" s="163"/>
      <c r="G8" s="163"/>
      <c r="H8" s="163"/>
      <c r="I8" s="163"/>
      <c r="J8" s="163"/>
      <c r="K8" s="1"/>
    </row>
    <row r="9" spans="1:11" ht="15" customHeight="1" x14ac:dyDescent="0.25">
      <c r="A9" s="99" t="s">
        <v>35</v>
      </c>
      <c r="B9" s="163" t="s">
        <v>51</v>
      </c>
      <c r="C9" s="163"/>
      <c r="D9" s="163"/>
      <c r="E9" s="163"/>
      <c r="F9" s="163"/>
      <c r="G9" s="163"/>
      <c r="H9" s="163"/>
      <c r="I9" s="163"/>
      <c r="J9" s="163"/>
      <c r="K9" s="1"/>
    </row>
    <row r="10" spans="1:11" x14ac:dyDescent="0.25">
      <c r="A10" s="99" t="s">
        <v>36</v>
      </c>
      <c r="B10" s="163" t="s">
        <v>51</v>
      </c>
      <c r="C10" s="163"/>
      <c r="D10" s="163"/>
      <c r="E10" s="163"/>
      <c r="F10" s="163"/>
      <c r="G10" s="163"/>
      <c r="H10" s="163"/>
      <c r="I10" s="163"/>
      <c r="J10" s="163"/>
      <c r="K10" s="1"/>
    </row>
    <row r="11" spans="1:11" ht="40.5" customHeight="1" x14ac:dyDescent="0.25">
      <c r="A11" s="79" t="s">
        <v>7</v>
      </c>
      <c r="B11" s="134" t="s">
        <v>60</v>
      </c>
      <c r="C11" s="134"/>
      <c r="D11" s="134"/>
      <c r="E11" s="134"/>
      <c r="F11" s="134"/>
      <c r="G11" s="134"/>
      <c r="H11" s="134"/>
      <c r="I11" s="134"/>
      <c r="J11" s="134"/>
    </row>
    <row r="12" spans="1:11" ht="35.25" customHeight="1" x14ac:dyDescent="0.25">
      <c r="A12" s="79"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48"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79" t="s">
        <v>14</v>
      </c>
      <c r="B18" s="136" t="s">
        <v>92</v>
      </c>
      <c r="C18" s="136"/>
      <c r="D18" s="136"/>
      <c r="E18" s="136"/>
      <c r="F18" s="136"/>
      <c r="G18" s="136"/>
      <c r="H18" s="136"/>
      <c r="I18" s="136"/>
      <c r="J18" s="136"/>
    </row>
    <row r="19" spans="1:12" ht="76.5" customHeight="1" x14ac:dyDescent="0.25">
      <c r="A19" s="80" t="s">
        <v>15</v>
      </c>
      <c r="B19" s="136" t="s">
        <v>101</v>
      </c>
      <c r="C19" s="136"/>
      <c r="D19" s="136"/>
      <c r="E19" s="136"/>
      <c r="F19" s="136"/>
      <c r="G19" s="136"/>
      <c r="H19" s="136"/>
      <c r="I19" s="136"/>
      <c r="J19" s="136"/>
    </row>
    <row r="20" spans="1:12" ht="34.5" customHeight="1" x14ac:dyDescent="0.25">
      <c r="A20" s="80" t="s">
        <v>16</v>
      </c>
      <c r="B20" s="136" t="s">
        <v>90</v>
      </c>
      <c r="C20" s="136"/>
      <c r="D20" s="136"/>
      <c r="E20" s="136"/>
      <c r="F20" s="136"/>
      <c r="G20" s="136"/>
      <c r="H20" s="136"/>
      <c r="I20" s="136"/>
      <c r="J20" s="136"/>
    </row>
    <row r="21" spans="1:12" ht="35.25" customHeight="1" x14ac:dyDescent="0.25">
      <c r="A21" s="80"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51" x14ac:dyDescent="0.25">
      <c r="A29" s="49" t="s">
        <v>115</v>
      </c>
      <c r="B29" s="50" t="s">
        <v>70</v>
      </c>
      <c r="C29" s="62">
        <v>2</v>
      </c>
      <c r="D29" s="52">
        <v>1000000</v>
      </c>
      <c r="E29" s="52">
        <v>0</v>
      </c>
      <c r="F29" s="52">
        <v>200000</v>
      </c>
      <c r="G29" s="101">
        <v>0</v>
      </c>
      <c r="H29" s="52">
        <v>73150</v>
      </c>
      <c r="I29" s="53" t="e">
        <f>+Tabla1345910[[#This Row],[Física 
(E)]]/Tabla1345910[[#This Row],[Física
(C)]]</f>
        <v>#DIV/0!</v>
      </c>
      <c r="J29" s="54">
        <f>+Tabla1345910[[#This Row],[Financiera 
 (F)]]/Tabla1345910[[#This Row],[Financiera
(D)]]</f>
        <v>0.36575000000000002</v>
      </c>
      <c r="L29" s="34"/>
    </row>
    <row r="30" spans="1:12" x14ac:dyDescent="0.25">
      <c r="A30" s="58"/>
      <c r="B30" s="59"/>
      <c r="C30" s="60"/>
      <c r="D30" s="61"/>
      <c r="E30" s="61"/>
      <c r="F30" s="61"/>
      <c r="G30" s="57"/>
      <c r="H30" s="61"/>
      <c r="I30" s="53" t="e">
        <f>+Tabla1345910[[#This Row],[Física 
(E)]]/Tabla1345910[[#This Row],[Física
(C)]]</f>
        <v>#DIV/0!</v>
      </c>
      <c r="J30" s="54" t="e">
        <f>+Tabla1345910[[#This Row],[Financiera 
 (F)]]/Tabla1345910[[#This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ht="24" customHeight="1" x14ac:dyDescent="0.25">
      <c r="A33" s="55" t="s">
        <v>29</v>
      </c>
      <c r="B33" s="136" t="s">
        <v>69</v>
      </c>
      <c r="C33" s="136"/>
      <c r="D33" s="136"/>
      <c r="E33" s="136"/>
      <c r="F33" s="136"/>
      <c r="G33" s="136"/>
      <c r="H33" s="136"/>
      <c r="I33" s="136"/>
      <c r="J33" s="136"/>
    </row>
    <row r="34" spans="1:11" ht="36.75" customHeight="1" x14ac:dyDescent="0.25">
      <c r="A34" s="55" t="s">
        <v>30</v>
      </c>
      <c r="B34" s="136" t="s">
        <v>71</v>
      </c>
      <c r="C34" s="136"/>
      <c r="D34" s="136"/>
      <c r="E34" s="136"/>
      <c r="F34" s="136"/>
      <c r="G34" s="136"/>
      <c r="H34" s="136"/>
      <c r="I34" s="136"/>
      <c r="J34" s="136"/>
    </row>
    <row r="35" spans="1:11" ht="35.25" customHeight="1" x14ac:dyDescent="0.25">
      <c r="A35" s="55" t="s">
        <v>31</v>
      </c>
      <c r="B35" s="117" t="s">
        <v>130</v>
      </c>
      <c r="C35" s="117"/>
      <c r="D35" s="117"/>
      <c r="E35" s="117"/>
      <c r="F35" s="117"/>
      <c r="G35" s="117"/>
      <c r="H35" s="117"/>
      <c r="I35" s="117"/>
      <c r="J35" s="117"/>
    </row>
    <row r="36" spans="1:11" ht="66" customHeight="1" x14ac:dyDescent="0.25">
      <c r="A36" s="63" t="s">
        <v>32</v>
      </c>
      <c r="B36" s="117"/>
      <c r="C36" s="117"/>
      <c r="D36" s="117"/>
      <c r="E36" s="117"/>
      <c r="F36" s="117"/>
      <c r="G36" s="117"/>
      <c r="H36" s="117"/>
      <c r="I36" s="117"/>
      <c r="J36" s="117"/>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A41" sqref="A1:J4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79" t="s">
        <v>6</v>
      </c>
      <c r="B8" s="163" t="s">
        <v>57</v>
      </c>
      <c r="C8" s="163"/>
      <c r="D8" s="163"/>
      <c r="E8" s="163"/>
      <c r="F8" s="163"/>
      <c r="G8" s="163"/>
      <c r="H8" s="163"/>
      <c r="I8" s="163"/>
      <c r="J8" s="163"/>
      <c r="K8" s="1"/>
    </row>
    <row r="9" spans="1:11" ht="15" customHeight="1" x14ac:dyDescent="0.25">
      <c r="A9" s="99" t="s">
        <v>35</v>
      </c>
      <c r="B9" s="163" t="s">
        <v>51</v>
      </c>
      <c r="C9" s="163"/>
      <c r="D9" s="163"/>
      <c r="E9" s="163"/>
      <c r="F9" s="163"/>
      <c r="G9" s="163"/>
      <c r="H9" s="163"/>
      <c r="I9" s="163"/>
      <c r="J9" s="163"/>
      <c r="K9" s="1"/>
    </row>
    <row r="10" spans="1:11" x14ac:dyDescent="0.25">
      <c r="A10" s="99" t="s">
        <v>36</v>
      </c>
      <c r="B10" s="163" t="s">
        <v>51</v>
      </c>
      <c r="C10" s="163"/>
      <c r="D10" s="163"/>
      <c r="E10" s="163"/>
      <c r="F10" s="163"/>
      <c r="G10" s="163"/>
      <c r="H10" s="163"/>
      <c r="I10" s="163"/>
      <c r="J10" s="163"/>
      <c r="K10" s="1"/>
    </row>
    <row r="11" spans="1:11" ht="40.5" customHeight="1" x14ac:dyDescent="0.25">
      <c r="A11" s="79" t="s">
        <v>7</v>
      </c>
      <c r="B11" s="134" t="s">
        <v>60</v>
      </c>
      <c r="C11" s="134"/>
      <c r="D11" s="134"/>
      <c r="E11" s="134"/>
      <c r="F11" s="134"/>
      <c r="G11" s="134"/>
      <c r="H11" s="134"/>
      <c r="I11" s="134"/>
      <c r="J11" s="134"/>
    </row>
    <row r="12" spans="1:11" ht="35.25" customHeight="1" x14ac:dyDescent="0.25">
      <c r="A12" s="79"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48.7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79" t="s">
        <v>14</v>
      </c>
      <c r="B18" s="136" t="s">
        <v>92</v>
      </c>
      <c r="C18" s="136"/>
      <c r="D18" s="136"/>
      <c r="E18" s="136"/>
      <c r="F18" s="136"/>
      <c r="G18" s="136"/>
      <c r="H18" s="136"/>
      <c r="I18" s="136"/>
      <c r="J18" s="136"/>
    </row>
    <row r="19" spans="1:12" ht="76.5" customHeight="1" x14ac:dyDescent="0.25">
      <c r="A19" s="80" t="s">
        <v>15</v>
      </c>
      <c r="B19" s="136" t="s">
        <v>101</v>
      </c>
      <c r="C19" s="136"/>
      <c r="D19" s="136"/>
      <c r="E19" s="136"/>
      <c r="F19" s="136"/>
      <c r="G19" s="136"/>
      <c r="H19" s="136"/>
      <c r="I19" s="136"/>
      <c r="J19" s="136"/>
    </row>
    <row r="20" spans="1:12" ht="34.5" customHeight="1" x14ac:dyDescent="0.25">
      <c r="A20" s="80" t="s">
        <v>16</v>
      </c>
      <c r="B20" s="136" t="s">
        <v>90</v>
      </c>
      <c r="C20" s="136"/>
      <c r="D20" s="136"/>
      <c r="E20" s="136"/>
      <c r="F20" s="136"/>
      <c r="G20" s="136"/>
      <c r="H20" s="136"/>
      <c r="I20" s="136"/>
      <c r="J20" s="136"/>
    </row>
    <row r="21" spans="1:12" ht="35.25" customHeight="1" x14ac:dyDescent="0.25">
      <c r="A21" s="80"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116</v>
      </c>
      <c r="B29" s="14" t="s">
        <v>73</v>
      </c>
      <c r="C29" s="32">
        <v>4</v>
      </c>
      <c r="D29" s="15">
        <v>500000</v>
      </c>
      <c r="E29" s="15">
        <v>2</v>
      </c>
      <c r="F29" s="15">
        <v>200000</v>
      </c>
      <c r="G29" s="16">
        <v>2</v>
      </c>
      <c r="H29" s="15">
        <v>217250</v>
      </c>
      <c r="I29" s="17">
        <f>+Tabla134591011[[#This Row],[Física 
(E)]]/Tabla134591011[[#This Row],[Física
(C)]]</f>
        <v>1</v>
      </c>
      <c r="J29" s="18">
        <f>+Tabla134591011[[#This Row],[Financiera 
 (F)]]/Tabla134591011[[#This Row],[Financiera
(D)]]</f>
        <v>1.0862499999999999</v>
      </c>
      <c r="L29" s="34"/>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118" t="s">
        <v>27</v>
      </c>
      <c r="B31" s="119"/>
      <c r="C31" s="119"/>
      <c r="D31" s="119"/>
      <c r="E31" s="119"/>
      <c r="F31" s="119"/>
      <c r="G31" s="119"/>
      <c r="H31" s="119"/>
      <c r="I31" s="119"/>
      <c r="J31" s="120"/>
    </row>
    <row r="32" spans="1:12" ht="15.75" x14ac:dyDescent="0.25">
      <c r="A32" s="165" t="s">
        <v>28</v>
      </c>
      <c r="B32" s="165"/>
      <c r="C32" s="165"/>
      <c r="D32" s="165"/>
      <c r="E32" s="165"/>
      <c r="F32" s="165"/>
      <c r="G32" s="165"/>
      <c r="H32" s="165"/>
      <c r="I32" s="165"/>
      <c r="J32" s="165"/>
      <c r="K32" s="1"/>
    </row>
    <row r="33" spans="1:11" ht="15" customHeight="1" x14ac:dyDescent="0.25">
      <c r="A33" s="48" t="s">
        <v>29</v>
      </c>
      <c r="B33" s="136" t="s">
        <v>72</v>
      </c>
      <c r="C33" s="136"/>
      <c r="D33" s="136"/>
      <c r="E33" s="136"/>
      <c r="F33" s="136"/>
      <c r="G33" s="136"/>
      <c r="H33" s="136"/>
      <c r="I33" s="136"/>
      <c r="J33" s="136"/>
    </row>
    <row r="34" spans="1:11" ht="30" customHeight="1" x14ac:dyDescent="0.25">
      <c r="A34" s="48" t="s">
        <v>30</v>
      </c>
      <c r="B34" s="136" t="s">
        <v>95</v>
      </c>
      <c r="C34" s="136"/>
      <c r="D34" s="136"/>
      <c r="E34" s="136"/>
      <c r="F34" s="136"/>
      <c r="G34" s="136"/>
      <c r="H34" s="136"/>
      <c r="I34" s="136"/>
      <c r="J34" s="136"/>
    </row>
    <row r="35" spans="1:11" ht="39.75" customHeight="1" x14ac:dyDescent="0.25">
      <c r="A35" s="48" t="s">
        <v>31</v>
      </c>
      <c r="B35" s="136" t="s">
        <v>120</v>
      </c>
      <c r="C35" s="136"/>
      <c r="D35" s="136"/>
      <c r="E35" s="136"/>
      <c r="F35" s="136"/>
      <c r="G35" s="136"/>
      <c r="H35" s="136"/>
      <c r="I35" s="136"/>
      <c r="J35" s="136"/>
    </row>
    <row r="36" spans="1:11" ht="38.25" customHeight="1" x14ac:dyDescent="0.25">
      <c r="A36" s="56" t="s">
        <v>32</v>
      </c>
      <c r="B36" s="136" t="s">
        <v>121</v>
      </c>
      <c r="C36" s="136"/>
      <c r="D36" s="136"/>
      <c r="E36" s="136"/>
      <c r="F36" s="136"/>
      <c r="G36" s="136"/>
      <c r="H36" s="136"/>
      <c r="I36" s="136"/>
      <c r="J36" s="136"/>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topLeftCell="A27" zoomScaleNormal="100" zoomScaleSheetLayoutView="100" workbookViewId="0">
      <selection activeCell="A40" sqref="A1:J40"/>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79" t="s">
        <v>6</v>
      </c>
      <c r="B8" s="163" t="s">
        <v>57</v>
      </c>
      <c r="C8" s="163"/>
      <c r="D8" s="163"/>
      <c r="E8" s="163"/>
      <c r="F8" s="163"/>
      <c r="G8" s="163"/>
      <c r="H8" s="163"/>
      <c r="I8" s="163"/>
      <c r="J8" s="163"/>
      <c r="K8" s="1"/>
    </row>
    <row r="9" spans="1:11" ht="15" customHeight="1" x14ac:dyDescent="0.25">
      <c r="A9" s="99" t="s">
        <v>35</v>
      </c>
      <c r="B9" s="163" t="s">
        <v>51</v>
      </c>
      <c r="C9" s="163"/>
      <c r="D9" s="163"/>
      <c r="E9" s="163"/>
      <c r="F9" s="163"/>
      <c r="G9" s="163"/>
      <c r="H9" s="163"/>
      <c r="I9" s="163"/>
      <c r="J9" s="163"/>
      <c r="K9" s="1"/>
    </row>
    <row r="10" spans="1:11" x14ac:dyDescent="0.25">
      <c r="A10" s="99" t="s">
        <v>36</v>
      </c>
      <c r="B10" s="163" t="s">
        <v>51</v>
      </c>
      <c r="C10" s="163"/>
      <c r="D10" s="163"/>
      <c r="E10" s="163"/>
      <c r="F10" s="163"/>
      <c r="G10" s="163"/>
      <c r="H10" s="163"/>
      <c r="I10" s="163"/>
      <c r="J10" s="163"/>
      <c r="K10" s="1"/>
    </row>
    <row r="11" spans="1:11" ht="40.5" customHeight="1" x14ac:dyDescent="0.25">
      <c r="A11" s="79" t="s">
        <v>7</v>
      </c>
      <c r="B11" s="134" t="s">
        <v>60</v>
      </c>
      <c r="C11" s="134"/>
      <c r="D11" s="134"/>
      <c r="E11" s="134"/>
      <c r="F11" s="134"/>
      <c r="G11" s="134"/>
      <c r="H11" s="134"/>
      <c r="I11" s="134"/>
      <c r="J11" s="134"/>
    </row>
    <row r="12" spans="1:11" ht="35.25" customHeight="1" x14ac:dyDescent="0.25">
      <c r="A12" s="79" t="s">
        <v>8</v>
      </c>
      <c r="B12" s="134" t="s">
        <v>50</v>
      </c>
      <c r="C12" s="134"/>
      <c r="D12" s="134"/>
      <c r="E12" s="134"/>
      <c r="F12" s="134"/>
      <c r="G12" s="134"/>
      <c r="H12" s="134"/>
      <c r="I12" s="134"/>
      <c r="J12" s="134"/>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49.5" customHeight="1" x14ac:dyDescent="0.25">
      <c r="A16" s="4" t="s">
        <v>12</v>
      </c>
      <c r="B16" s="8" t="s">
        <v>99</v>
      </c>
      <c r="C16" s="13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35"/>
      <c r="E16" s="135"/>
      <c r="F16" s="135"/>
      <c r="G16" s="135"/>
      <c r="H16" s="135"/>
      <c r="I16" s="135"/>
      <c r="J16" s="135"/>
    </row>
    <row r="17" spans="1:12" ht="15.75" x14ac:dyDescent="0.25">
      <c r="A17" s="118" t="s">
        <v>13</v>
      </c>
      <c r="B17" s="119"/>
      <c r="C17" s="119"/>
      <c r="D17" s="119"/>
      <c r="E17" s="119"/>
      <c r="F17" s="119"/>
      <c r="G17" s="119"/>
      <c r="H17" s="119"/>
      <c r="I17" s="119"/>
      <c r="J17" s="120"/>
    </row>
    <row r="18" spans="1:12" ht="29.25" customHeight="1" x14ac:dyDescent="0.25">
      <c r="A18" s="79" t="s">
        <v>14</v>
      </c>
      <c r="B18" s="136" t="s">
        <v>92</v>
      </c>
      <c r="C18" s="136"/>
      <c r="D18" s="136"/>
      <c r="E18" s="136"/>
      <c r="F18" s="136"/>
      <c r="G18" s="136"/>
      <c r="H18" s="136"/>
      <c r="I18" s="136"/>
      <c r="J18" s="136"/>
    </row>
    <row r="19" spans="1:12" ht="76.5" customHeight="1" x14ac:dyDescent="0.25">
      <c r="A19" s="80" t="s">
        <v>15</v>
      </c>
      <c r="B19" s="136" t="s">
        <v>101</v>
      </c>
      <c r="C19" s="136"/>
      <c r="D19" s="136"/>
      <c r="E19" s="136"/>
      <c r="F19" s="136"/>
      <c r="G19" s="136"/>
      <c r="H19" s="136"/>
      <c r="I19" s="136"/>
      <c r="J19" s="136"/>
    </row>
    <row r="20" spans="1:12" ht="34.5" customHeight="1" x14ac:dyDescent="0.25">
      <c r="A20" s="80" t="s">
        <v>16</v>
      </c>
      <c r="B20" s="136" t="s">
        <v>90</v>
      </c>
      <c r="C20" s="136"/>
      <c r="D20" s="136"/>
      <c r="E20" s="136"/>
      <c r="F20" s="136"/>
      <c r="G20" s="136"/>
      <c r="H20" s="136"/>
      <c r="I20" s="136"/>
      <c r="J20" s="136"/>
    </row>
    <row r="21" spans="1:12" ht="35.25" customHeight="1" x14ac:dyDescent="0.25">
      <c r="A21" s="80" t="s">
        <v>37</v>
      </c>
      <c r="B21" s="162" t="s">
        <v>56</v>
      </c>
      <c r="C21" s="136"/>
      <c r="D21" s="136"/>
      <c r="E21" s="136"/>
      <c r="F21" s="136"/>
      <c r="G21" s="136"/>
      <c r="H21" s="136"/>
      <c r="I21" s="136"/>
      <c r="J21" s="13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6.5" x14ac:dyDescent="0.25">
      <c r="A29" s="49" t="s">
        <v>108</v>
      </c>
      <c r="B29" s="50" t="s">
        <v>74</v>
      </c>
      <c r="C29" s="62">
        <v>60000</v>
      </c>
      <c r="D29" s="52">
        <v>1000000</v>
      </c>
      <c r="E29" s="52">
        <v>15000</v>
      </c>
      <c r="F29" s="52">
        <v>400000</v>
      </c>
      <c r="G29" s="101">
        <v>25717</v>
      </c>
      <c r="H29" s="52">
        <v>275100</v>
      </c>
      <c r="I29" s="53">
        <f>+Tabla13459101112[[#This Row],[Física 
(E)]]/Tabla13459101112[[#This Row],[Física
(C)]]</f>
        <v>1.7144666666666666</v>
      </c>
      <c r="J29" s="54">
        <f>+Tabla13459101112[[#This Row],[Financiera 
 (F)]]/Tabla13459101112[[#This Row],[Financiera
(D)]]</f>
        <v>0.68774999999999997</v>
      </c>
      <c r="L29" s="34"/>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36" t="s">
        <v>96</v>
      </c>
      <c r="C33" s="136"/>
      <c r="D33" s="136"/>
      <c r="E33" s="136"/>
      <c r="F33" s="136"/>
      <c r="G33" s="136"/>
      <c r="H33" s="136"/>
      <c r="I33" s="136"/>
      <c r="J33" s="136"/>
    </row>
    <row r="34" spans="1:11" ht="30" x14ac:dyDescent="0.25">
      <c r="A34" s="48" t="s">
        <v>30</v>
      </c>
      <c r="B34" s="136" t="s">
        <v>75</v>
      </c>
      <c r="C34" s="136"/>
      <c r="D34" s="136"/>
      <c r="E34" s="136"/>
      <c r="F34" s="136"/>
      <c r="G34" s="136"/>
      <c r="H34" s="136"/>
      <c r="I34" s="136"/>
      <c r="J34" s="136"/>
    </row>
    <row r="35" spans="1:11" ht="58.5" customHeight="1" x14ac:dyDescent="0.25">
      <c r="A35" s="48" t="s">
        <v>31</v>
      </c>
      <c r="B35" s="117" t="s">
        <v>132</v>
      </c>
      <c r="C35" s="117"/>
      <c r="D35" s="117"/>
      <c r="E35" s="117"/>
      <c r="F35" s="117"/>
      <c r="G35" s="117"/>
      <c r="H35" s="117"/>
      <c r="I35" s="117"/>
      <c r="J35" s="117"/>
    </row>
    <row r="36" spans="1:11" s="47" customFormat="1" ht="68.25" customHeight="1" x14ac:dyDescent="0.25">
      <c r="A36" s="98" t="s">
        <v>32</v>
      </c>
      <c r="B36" s="117" t="s">
        <v>136</v>
      </c>
      <c r="C36" s="117"/>
      <c r="D36" s="117"/>
      <c r="E36" s="117"/>
      <c r="F36" s="117"/>
      <c r="G36" s="117"/>
      <c r="H36" s="117"/>
      <c r="I36" s="117"/>
      <c r="J36" s="117"/>
      <c r="K36" s="46"/>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30.75" customHeight="1" x14ac:dyDescent="0.25">
      <c r="A40" s="113" t="s">
        <v>41</v>
      </c>
      <c r="B40" s="113"/>
      <c r="C40" s="113"/>
      <c r="D40" s="113"/>
      <c r="E40" s="113"/>
      <c r="F40" s="113"/>
      <c r="G40" s="113"/>
      <c r="H40" s="113"/>
      <c r="I40" s="113"/>
      <c r="J40" s="113"/>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Normal="100" zoomScaleSheetLayoutView="100" workbookViewId="0">
      <selection activeCell="A41" sqref="A1:J4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4"/>
      <c r="B1" s="140" t="s">
        <v>49</v>
      </c>
      <c r="C1" s="141"/>
      <c r="D1" s="141"/>
      <c r="E1" s="141"/>
      <c r="F1" s="141"/>
      <c r="G1" s="141"/>
      <c r="H1" s="141"/>
      <c r="I1" s="141"/>
      <c r="J1" s="142"/>
      <c r="K1" s="1"/>
    </row>
    <row r="2" spans="1:11" ht="21.75" thickBot="1" x14ac:dyDescent="0.3">
      <c r="A2" s="25"/>
      <c r="B2" s="143" t="s">
        <v>0</v>
      </c>
      <c r="C2" s="144"/>
      <c r="D2" s="143" t="s">
        <v>1</v>
      </c>
      <c r="E2" s="144"/>
      <c r="F2" s="144"/>
      <c r="G2" s="144"/>
      <c r="H2" s="145"/>
      <c r="I2" s="2" t="s">
        <v>2</v>
      </c>
      <c r="J2" s="3" t="s">
        <v>3</v>
      </c>
      <c r="K2" s="1"/>
    </row>
    <row r="3" spans="1:11" ht="21.75" thickBot="1" x14ac:dyDescent="0.3">
      <c r="A3" s="26"/>
      <c r="B3" s="146" t="s">
        <v>4</v>
      </c>
      <c r="C3" s="147"/>
      <c r="D3" s="146"/>
      <c r="E3" s="147"/>
      <c r="F3" s="147"/>
      <c r="G3" s="147"/>
      <c r="H3" s="148"/>
      <c r="I3" s="30"/>
      <c r="J3" s="31"/>
      <c r="K3" s="1"/>
    </row>
    <row r="4" spans="1:11" x14ac:dyDescent="0.25">
      <c r="A4" s="149"/>
      <c r="B4" s="150"/>
      <c r="C4" s="150"/>
      <c r="D4" s="151"/>
      <c r="E4" s="151"/>
      <c r="F4" s="151"/>
      <c r="G4" s="151"/>
      <c r="H4" s="151"/>
      <c r="I4" s="150"/>
      <c r="J4" s="152"/>
      <c r="K4" s="1"/>
    </row>
    <row r="5" spans="1:11" ht="3" customHeight="1" x14ac:dyDescent="0.25">
      <c r="A5" s="153"/>
      <c r="B5" s="154"/>
      <c r="C5" s="154"/>
      <c r="D5" s="154"/>
      <c r="E5" s="154"/>
      <c r="F5" s="154"/>
      <c r="G5" s="154"/>
      <c r="H5" s="154"/>
      <c r="I5" s="154"/>
      <c r="J5" s="155"/>
      <c r="K5" s="1"/>
    </row>
    <row r="6" spans="1:11" ht="15.75" x14ac:dyDescent="0.25">
      <c r="A6" s="118" t="s">
        <v>54</v>
      </c>
      <c r="B6" s="119"/>
      <c r="C6" s="119"/>
      <c r="D6" s="119"/>
      <c r="E6" s="119"/>
      <c r="F6" s="119"/>
      <c r="G6" s="119"/>
      <c r="H6" s="119"/>
      <c r="I6" s="119"/>
      <c r="J6" s="120"/>
      <c r="K6" s="1"/>
    </row>
    <row r="7" spans="1:11" ht="15.75" x14ac:dyDescent="0.25">
      <c r="A7" s="114" t="s">
        <v>5</v>
      </c>
      <c r="B7" s="115"/>
      <c r="C7" s="115"/>
      <c r="D7" s="115"/>
      <c r="E7" s="115"/>
      <c r="F7" s="115"/>
      <c r="G7" s="115"/>
      <c r="H7" s="115"/>
      <c r="I7" s="115"/>
      <c r="J7" s="116"/>
      <c r="K7" s="1"/>
    </row>
    <row r="8" spans="1:11" x14ac:dyDescent="0.25">
      <c r="A8" s="4" t="s">
        <v>6</v>
      </c>
      <c r="B8" s="163" t="s">
        <v>57</v>
      </c>
      <c r="C8" s="163"/>
      <c r="D8" s="163"/>
      <c r="E8" s="163"/>
      <c r="F8" s="163"/>
      <c r="G8" s="163"/>
      <c r="H8" s="163"/>
      <c r="I8" s="163"/>
      <c r="J8" s="163"/>
      <c r="K8" s="1"/>
    </row>
    <row r="9" spans="1:11" ht="15" customHeight="1" x14ac:dyDescent="0.25">
      <c r="A9" s="27" t="s">
        <v>35</v>
      </c>
      <c r="B9" s="163" t="s">
        <v>51</v>
      </c>
      <c r="C9" s="163"/>
      <c r="D9" s="163"/>
      <c r="E9" s="163"/>
      <c r="F9" s="163"/>
      <c r="G9" s="163"/>
      <c r="H9" s="163"/>
      <c r="I9" s="163"/>
      <c r="J9" s="163"/>
      <c r="K9" s="1"/>
    </row>
    <row r="10" spans="1:11" x14ac:dyDescent="0.25">
      <c r="A10" s="27" t="s">
        <v>36</v>
      </c>
      <c r="B10" s="163" t="s">
        <v>51</v>
      </c>
      <c r="C10" s="163"/>
      <c r="D10" s="163"/>
      <c r="E10" s="163"/>
      <c r="F10" s="163"/>
      <c r="G10" s="163"/>
      <c r="H10" s="163"/>
      <c r="I10" s="163"/>
      <c r="J10" s="163"/>
      <c r="K10" s="1"/>
    </row>
    <row r="11" spans="1:11" ht="40.5" customHeight="1" x14ac:dyDescent="0.25">
      <c r="A11" s="4" t="s">
        <v>7</v>
      </c>
      <c r="B11" s="171" t="s">
        <v>60</v>
      </c>
      <c r="C11" s="171"/>
      <c r="D11" s="171"/>
      <c r="E11" s="171"/>
      <c r="F11" s="171"/>
      <c r="G11" s="171"/>
      <c r="H11" s="171"/>
      <c r="I11" s="171"/>
      <c r="J11" s="171"/>
    </row>
    <row r="12" spans="1:11" ht="35.25" customHeight="1" x14ac:dyDescent="0.25">
      <c r="A12" s="4" t="s">
        <v>8</v>
      </c>
      <c r="B12" s="171" t="s">
        <v>50</v>
      </c>
      <c r="C12" s="171"/>
      <c r="D12" s="171"/>
      <c r="E12" s="171"/>
      <c r="F12" s="171"/>
      <c r="G12" s="171"/>
      <c r="H12" s="171"/>
      <c r="I12" s="171"/>
      <c r="J12" s="171"/>
    </row>
    <row r="13" spans="1:11" ht="15.75" x14ac:dyDescent="0.25">
      <c r="A13" s="118" t="s">
        <v>9</v>
      </c>
      <c r="B13" s="119"/>
      <c r="C13" s="119"/>
      <c r="D13" s="119"/>
      <c r="E13" s="119"/>
      <c r="F13" s="119"/>
      <c r="G13" s="119"/>
      <c r="H13" s="119"/>
      <c r="I13" s="119"/>
      <c r="J13" s="120"/>
    </row>
    <row r="14" spans="1:11" ht="27.75" customHeight="1" x14ac:dyDescent="0.25">
      <c r="A14" s="4" t="s">
        <v>10</v>
      </c>
      <c r="B14" s="28">
        <f>_xlfn.NUMBERVALUE(LEFT($B$16,1))</f>
        <v>3</v>
      </c>
      <c r="C14" s="135" t="str">
        <f>IFERROR(VLOOKUP(B14,'[1]Validacion datos'!A2:B5,2,FALSE),"")</f>
        <v>DESARROLLO PRODUCTIVO</v>
      </c>
      <c r="D14" s="135"/>
      <c r="E14" s="135"/>
      <c r="F14" s="135"/>
      <c r="G14" s="135"/>
      <c r="H14" s="135"/>
      <c r="I14" s="135"/>
      <c r="J14" s="135"/>
    </row>
    <row r="15" spans="1:11" ht="26.25" customHeight="1" x14ac:dyDescent="0.25">
      <c r="A15" s="4" t="s">
        <v>11</v>
      </c>
      <c r="B15" s="7">
        <f>_xlfn.NUMBERVALUE(LEFT(B16,3))</f>
        <v>3.3</v>
      </c>
      <c r="C15" s="135" t="str">
        <f>IFERROR(VLOOKUP(B15,'[1]Validacion datos'!A8:B26,2,FALSE),"")</f>
        <v>Competitividad e innovavión en un ambiente favorable a la cooperación y la responsabilidad social</v>
      </c>
      <c r="D15" s="135"/>
      <c r="E15" s="135"/>
      <c r="F15" s="135"/>
      <c r="G15" s="135"/>
      <c r="H15" s="135"/>
      <c r="I15" s="135"/>
      <c r="J15" s="135"/>
    </row>
    <row r="16" spans="1:11" ht="27" customHeight="1" x14ac:dyDescent="0.25">
      <c r="A16" s="4" t="s">
        <v>12</v>
      </c>
      <c r="B16" s="8" t="s">
        <v>99</v>
      </c>
      <c r="C16" s="16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61"/>
      <c r="E16" s="161"/>
      <c r="F16" s="161"/>
      <c r="G16" s="161"/>
      <c r="H16" s="161"/>
      <c r="I16" s="161"/>
      <c r="J16" s="161"/>
    </row>
    <row r="17" spans="1:12" ht="15.75" x14ac:dyDescent="0.25">
      <c r="A17" s="118" t="s">
        <v>13</v>
      </c>
      <c r="B17" s="119"/>
      <c r="C17" s="119"/>
      <c r="D17" s="119"/>
      <c r="E17" s="119"/>
      <c r="F17" s="119"/>
      <c r="G17" s="119"/>
      <c r="H17" s="119"/>
      <c r="I17" s="119"/>
      <c r="J17" s="120"/>
    </row>
    <row r="18" spans="1:12" ht="29.25" customHeight="1" x14ac:dyDescent="0.25">
      <c r="A18" s="4" t="s">
        <v>14</v>
      </c>
      <c r="B18" s="166" t="s">
        <v>92</v>
      </c>
      <c r="C18" s="166"/>
      <c r="D18" s="166"/>
      <c r="E18" s="166"/>
      <c r="F18" s="166"/>
      <c r="G18" s="166"/>
      <c r="H18" s="166"/>
      <c r="I18" s="166"/>
      <c r="J18" s="166"/>
    </row>
    <row r="19" spans="1:12" ht="76.5" customHeight="1" x14ac:dyDescent="0.25">
      <c r="A19" s="9" t="s">
        <v>15</v>
      </c>
      <c r="B19" s="166" t="s">
        <v>101</v>
      </c>
      <c r="C19" s="166"/>
      <c r="D19" s="166"/>
      <c r="E19" s="166"/>
      <c r="F19" s="166"/>
      <c r="G19" s="166"/>
      <c r="H19" s="166"/>
      <c r="I19" s="166"/>
      <c r="J19" s="166"/>
    </row>
    <row r="20" spans="1:12" ht="34.5" customHeight="1" x14ac:dyDescent="0.25">
      <c r="A20" s="9" t="s">
        <v>16</v>
      </c>
      <c r="B20" s="166" t="s">
        <v>90</v>
      </c>
      <c r="C20" s="166"/>
      <c r="D20" s="166"/>
      <c r="E20" s="166"/>
      <c r="F20" s="166"/>
      <c r="G20" s="166"/>
      <c r="H20" s="166"/>
      <c r="I20" s="166"/>
      <c r="J20" s="166"/>
    </row>
    <row r="21" spans="1:12" ht="35.25" customHeight="1" x14ac:dyDescent="0.25">
      <c r="A21" s="9" t="s">
        <v>37</v>
      </c>
      <c r="B21" s="172" t="s">
        <v>56</v>
      </c>
      <c r="C21" s="166"/>
      <c r="D21" s="166"/>
      <c r="E21" s="166"/>
      <c r="F21" s="166"/>
      <c r="G21" s="166"/>
      <c r="H21" s="166"/>
      <c r="I21" s="166"/>
      <c r="J21" s="166"/>
      <c r="K21" s="1"/>
    </row>
    <row r="22" spans="1:12" ht="15.75" x14ac:dyDescent="0.25">
      <c r="A22" s="118" t="s">
        <v>17</v>
      </c>
      <c r="B22" s="119"/>
      <c r="C22" s="119"/>
      <c r="D22" s="119"/>
      <c r="E22" s="119"/>
      <c r="F22" s="119"/>
      <c r="G22" s="119"/>
      <c r="H22" s="119"/>
      <c r="I22" s="119"/>
      <c r="J22" s="120"/>
    </row>
    <row r="23" spans="1:12" ht="15.75" x14ac:dyDescent="0.25">
      <c r="A23" s="114" t="s">
        <v>18</v>
      </c>
      <c r="B23" s="115"/>
      <c r="C23" s="115"/>
      <c r="D23" s="115"/>
      <c r="E23" s="115"/>
      <c r="F23" s="115"/>
      <c r="G23" s="115"/>
      <c r="H23" s="115"/>
      <c r="I23" s="115"/>
      <c r="J23" s="116"/>
      <c r="K23" s="1"/>
    </row>
    <row r="24" spans="1:12" ht="15" customHeight="1" x14ac:dyDescent="0.25">
      <c r="A24" s="121" t="s">
        <v>19</v>
      </c>
      <c r="B24" s="122"/>
      <c r="C24" s="123" t="s">
        <v>20</v>
      </c>
      <c r="D24" s="124"/>
      <c r="E24" s="124"/>
      <c r="F24" s="124" t="s">
        <v>21</v>
      </c>
      <c r="G24" s="124"/>
      <c r="H24" s="122"/>
      <c r="I24" s="123" t="s">
        <v>22</v>
      </c>
      <c r="J24" s="125"/>
    </row>
    <row r="25" spans="1:12" s="36" customFormat="1" x14ac:dyDescent="0.25">
      <c r="A25" s="156">
        <v>1364200000</v>
      </c>
      <c r="B25" s="157"/>
      <c r="C25" s="158">
        <v>1364200000</v>
      </c>
      <c r="D25" s="159"/>
      <c r="E25" s="160"/>
      <c r="F25" s="158">
        <v>1227227565.6600001</v>
      </c>
      <c r="G25" s="159"/>
      <c r="H25" s="160"/>
      <c r="I25" s="129">
        <f>F25/C25</f>
        <v>0.89959504886380304</v>
      </c>
      <c r="J25" s="130"/>
      <c r="K25" s="37"/>
    </row>
    <row r="26" spans="1:12" ht="15.75" x14ac:dyDescent="0.25">
      <c r="A26" s="114" t="s">
        <v>23</v>
      </c>
      <c r="B26" s="115"/>
      <c r="C26" s="115"/>
      <c r="D26" s="115"/>
      <c r="E26" s="115"/>
      <c r="F26" s="115"/>
      <c r="G26" s="115"/>
      <c r="H26" s="115"/>
      <c r="I26" s="115"/>
      <c r="J26" s="116"/>
      <c r="K26" s="1"/>
    </row>
    <row r="27" spans="1:12" ht="15" customHeight="1" x14ac:dyDescent="0.25">
      <c r="A27" s="5"/>
      <c r="B27"/>
      <c r="C27" s="131" t="s">
        <v>48</v>
      </c>
      <c r="D27" s="132"/>
      <c r="E27" s="131" t="s">
        <v>104</v>
      </c>
      <c r="F27" s="132"/>
      <c r="G27" s="131" t="s">
        <v>105</v>
      </c>
      <c r="H27" s="131"/>
      <c r="I27" s="131" t="s">
        <v>24</v>
      </c>
      <c r="J27" s="133"/>
    </row>
    <row r="28" spans="1:12" ht="38.25" x14ac:dyDescent="0.25">
      <c r="A28" s="64" t="s">
        <v>25</v>
      </c>
      <c r="B28" s="65" t="s">
        <v>26</v>
      </c>
      <c r="C28" s="65" t="s">
        <v>38</v>
      </c>
      <c r="D28" s="65" t="s">
        <v>39</v>
      </c>
      <c r="E28" s="65" t="s">
        <v>42</v>
      </c>
      <c r="F28" s="65" t="s">
        <v>43</v>
      </c>
      <c r="G28" s="65" t="s">
        <v>44</v>
      </c>
      <c r="H28" s="65" t="s">
        <v>45</v>
      </c>
      <c r="I28" s="65" t="s">
        <v>46</v>
      </c>
      <c r="J28" s="66" t="s">
        <v>47</v>
      </c>
    </row>
    <row r="29" spans="1:12" ht="120" x14ac:dyDescent="0.25">
      <c r="A29" s="74" t="s">
        <v>117</v>
      </c>
      <c r="B29" s="74" t="s">
        <v>76</v>
      </c>
      <c r="C29" s="75">
        <v>317644</v>
      </c>
      <c r="D29" s="76">
        <v>500000</v>
      </c>
      <c r="E29" s="76">
        <v>77644</v>
      </c>
      <c r="F29" s="76">
        <v>100000</v>
      </c>
      <c r="G29" s="103">
        <v>1896</v>
      </c>
      <c r="H29" s="76">
        <v>0</v>
      </c>
      <c r="I29" s="77">
        <f>+Tabla1345910111213[[#This Row],[Física 
(E)]]/Tabla1345910111213[[#This Row],[Física
(C)]]</f>
        <v>2.4419143784452115E-2</v>
      </c>
      <c r="J29" s="78">
        <f>+Tabla1345910111213[[#This Row],[Financiera 
 (F)]]/Tabla1345910111213[[#This Row],[Financiera
(D)]]</f>
        <v>0</v>
      </c>
      <c r="L29" s="34"/>
    </row>
    <row r="30" spans="1:12" x14ac:dyDescent="0.25">
      <c r="A30" s="67"/>
      <c r="B30" s="68"/>
      <c r="C30" s="69"/>
      <c r="D30" s="70"/>
      <c r="E30" s="70"/>
      <c r="F30" s="70"/>
      <c r="G30" s="71"/>
      <c r="H30" s="70"/>
      <c r="I30" s="72" t="e">
        <f>+Tabla1345910111213[[#This Row],[Física 
(E)]]/Tabla1345910111213[[#This Row],[Física
(C)]]</f>
        <v>#DIV/0!</v>
      </c>
      <c r="J30" s="73" t="e">
        <f>+Tabla1345910111213[[#This Row],[Financiera 
 (F)]]/Tabla1345910111213[[#This Row],[Financiera
(D)]]</f>
        <v>#DIV/0!</v>
      </c>
    </row>
    <row r="31" spans="1:12" ht="15.75" x14ac:dyDescent="0.25">
      <c r="A31" s="118" t="s">
        <v>27</v>
      </c>
      <c r="B31" s="119"/>
      <c r="C31" s="119"/>
      <c r="D31" s="119"/>
      <c r="E31" s="119"/>
      <c r="F31" s="119"/>
      <c r="G31" s="119"/>
      <c r="H31" s="119"/>
      <c r="I31" s="119"/>
      <c r="J31" s="120"/>
    </row>
    <row r="32" spans="1:12" ht="15.75" x14ac:dyDescent="0.25">
      <c r="A32" s="114" t="s">
        <v>28</v>
      </c>
      <c r="B32" s="115"/>
      <c r="C32" s="115"/>
      <c r="D32" s="115"/>
      <c r="E32" s="115"/>
      <c r="F32" s="115"/>
      <c r="G32" s="115"/>
      <c r="H32" s="115"/>
      <c r="I32" s="115"/>
      <c r="J32" s="116"/>
      <c r="K32" s="1"/>
    </row>
    <row r="33" spans="1:11" x14ac:dyDescent="0.25">
      <c r="A33" s="48" t="s">
        <v>29</v>
      </c>
      <c r="B33" s="166" t="s">
        <v>97</v>
      </c>
      <c r="C33" s="166"/>
      <c r="D33" s="166"/>
      <c r="E33" s="166"/>
      <c r="F33" s="166"/>
      <c r="G33" s="166"/>
      <c r="H33" s="166"/>
      <c r="I33" s="166"/>
      <c r="J33" s="166"/>
    </row>
    <row r="34" spans="1:11" ht="30" x14ac:dyDescent="0.25">
      <c r="A34" s="48" t="s">
        <v>30</v>
      </c>
      <c r="B34" s="166" t="s">
        <v>77</v>
      </c>
      <c r="C34" s="166"/>
      <c r="D34" s="166"/>
      <c r="E34" s="166"/>
      <c r="F34" s="166"/>
      <c r="G34" s="166"/>
      <c r="H34" s="166"/>
      <c r="I34" s="166"/>
      <c r="J34" s="166"/>
    </row>
    <row r="35" spans="1:11" ht="59.25" customHeight="1" x14ac:dyDescent="0.25">
      <c r="A35" s="48" t="s">
        <v>31</v>
      </c>
      <c r="B35" s="167" t="s">
        <v>142</v>
      </c>
      <c r="C35" s="167"/>
      <c r="D35" s="167"/>
      <c r="E35" s="167"/>
      <c r="F35" s="167"/>
      <c r="G35" s="167"/>
      <c r="H35" s="167"/>
      <c r="I35" s="167"/>
      <c r="J35" s="167"/>
    </row>
    <row r="36" spans="1:11" ht="36.75" customHeight="1" x14ac:dyDescent="0.25">
      <c r="A36" s="56" t="s">
        <v>32</v>
      </c>
      <c r="B36" s="168" t="s">
        <v>143</v>
      </c>
      <c r="C36" s="169"/>
      <c r="D36" s="169"/>
      <c r="E36" s="169"/>
      <c r="F36" s="169"/>
      <c r="G36" s="169"/>
      <c r="H36" s="169"/>
      <c r="I36" s="169"/>
      <c r="J36" s="170"/>
    </row>
    <row r="37" spans="1:11" ht="15.75" x14ac:dyDescent="0.25">
      <c r="A37" s="118" t="s">
        <v>33</v>
      </c>
      <c r="B37" s="119"/>
      <c r="C37" s="119"/>
      <c r="D37" s="119"/>
      <c r="E37" s="119"/>
      <c r="F37" s="119"/>
      <c r="G37" s="119"/>
      <c r="H37" s="119"/>
      <c r="I37" s="119"/>
      <c r="J37" s="120"/>
    </row>
    <row r="38" spans="1:11" ht="15.75" x14ac:dyDescent="0.25">
      <c r="A38" s="107" t="s">
        <v>34</v>
      </c>
      <c r="B38" s="108"/>
      <c r="C38" s="108"/>
      <c r="D38" s="108"/>
      <c r="E38" s="108"/>
      <c r="F38" s="108"/>
      <c r="G38" s="108"/>
      <c r="H38" s="108"/>
      <c r="I38" s="108"/>
      <c r="J38" s="109"/>
      <c r="K38" s="1"/>
    </row>
    <row r="39" spans="1:11" ht="27.75" customHeight="1" x14ac:dyDescent="0.25">
      <c r="A39" s="110"/>
      <c r="B39" s="111"/>
      <c r="C39" s="111"/>
      <c r="D39" s="111"/>
      <c r="E39" s="111"/>
      <c r="F39" s="111"/>
      <c r="G39" s="111"/>
      <c r="H39" s="111"/>
      <c r="I39" s="111"/>
      <c r="J39" s="112"/>
    </row>
    <row r="40" spans="1:11" ht="27.75" customHeight="1" x14ac:dyDescent="0.25">
      <c r="A40" s="29"/>
      <c r="B40" s="29"/>
      <c r="C40" s="29"/>
      <c r="D40" s="29"/>
      <c r="E40" s="29"/>
      <c r="F40" s="29"/>
      <c r="G40" s="29"/>
      <c r="H40" s="29"/>
      <c r="I40" s="29"/>
      <c r="J40" s="29"/>
    </row>
    <row r="41" spans="1:11" ht="30.75" customHeight="1" x14ac:dyDescent="0.25">
      <c r="A41" s="113" t="s">
        <v>41</v>
      </c>
      <c r="B41" s="113"/>
      <c r="C41" s="113"/>
      <c r="D41" s="113"/>
      <c r="E41" s="113"/>
      <c r="F41" s="113"/>
      <c r="G41" s="113"/>
      <c r="H41" s="113"/>
      <c r="I41" s="113"/>
      <c r="J41" s="113"/>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D79DFD8DC03004F88395D0FFF20A4D1" ma:contentTypeVersion="2" ma:contentTypeDescription="Crear nuevo documento." ma:contentTypeScope="" ma:versionID="18442b68f80af38de6650fdd37fda490">
  <xsd:schema xmlns:xsd="http://www.w3.org/2001/XMLSchema" xmlns:xs="http://www.w3.org/2001/XMLSchema" xmlns:p="http://schemas.microsoft.com/office/2006/metadata/properties" xmlns:ns3="17354c51-b712-4344-94a7-25292ac68581" targetNamespace="http://schemas.microsoft.com/office/2006/metadata/properties" ma:root="true" ma:fieldsID="39b2a56721d931b43ec0e53473a8f10d" ns3:_="">
    <xsd:import namespace="17354c51-b712-4344-94a7-25292ac68581"/>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54c51-b712-4344-94a7-25292ac68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78C39-6A6E-4259-95FE-433BE0714DF9}">
  <ds:schemaRefs>
    <ds:schemaRef ds:uri="http://purl.org/dc/term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17354c51-b712-4344-94a7-25292ac68581"/>
    <ds:schemaRef ds:uri="http://schemas.microsoft.com/office/2006/metadata/properties"/>
  </ds:schemaRefs>
</ds:datastoreItem>
</file>

<file path=customXml/itemProps2.xml><?xml version="1.0" encoding="utf-8"?>
<ds:datastoreItem xmlns:ds="http://schemas.openxmlformats.org/officeDocument/2006/customXml" ds:itemID="{EC43C428-5BB9-45C0-AEE2-737472E56258}">
  <ds:schemaRefs>
    <ds:schemaRef ds:uri="http://schemas.microsoft.com/sharepoint/v3/contenttype/forms"/>
  </ds:schemaRefs>
</ds:datastoreItem>
</file>

<file path=customXml/itemProps3.xml><?xml version="1.0" encoding="utf-8"?>
<ds:datastoreItem xmlns:ds="http://schemas.openxmlformats.org/officeDocument/2006/customXml" ds:itemID="{B0C6F9DB-597D-4D7D-942A-546749EDD0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54c51-b712-4344-94a7-25292ac685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Transporte de pasajeros</vt:lpstr>
      <vt:lpstr>Rótulos</vt:lpstr>
      <vt:lpstr>Permisos de Tran carga</vt:lpstr>
      <vt:lpstr>Ciu. Licencia de conducir</vt:lpstr>
      <vt:lpstr>ITV</vt:lpstr>
      <vt:lpstr>Campaña Educativa</vt:lpstr>
      <vt:lpstr>Eventos Seg. Vial</vt:lpstr>
      <vt:lpstr>CPU. Educacion Vial</vt:lpstr>
      <vt:lpstr>PCT. Educacion Vial</vt:lpstr>
      <vt:lpstr>MotoTaxi . Educacion Vial</vt:lpstr>
      <vt:lpstr>Diseño de Corredores</vt:lpstr>
      <vt:lpstr>Corredores Integrados</vt:lpstr>
      <vt:lpstr>Alcandia Asistencia Tec.</vt:lpstr>
      <vt:lpstr>Alcandia planes movilidad</vt:lpstr>
      <vt:lpstr>Hoja1</vt:lpstr>
      <vt:lpstr>'Alcandia planes movilidad'!Área_de_impresión</vt:lpstr>
      <vt:lpstr>'CPU. Educacion Vial'!Área_de_impresión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2023-01-16T19:25:47Z</cp:lastPrinted>
  <dcterms:created xsi:type="dcterms:W3CDTF">2021-03-22T15:50:10Z</dcterms:created>
  <dcterms:modified xsi:type="dcterms:W3CDTF">2025-03-28T17:36:52Z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0x0101009D79DFD8DC03004F88395D0FFF20A4D1</vt:lpwstr>
  </property>
</Properties>
</file>