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\\172.28.1.8\Presupuesto\2026\Ejecucion\05-Mayo-2026\"/>
    </mc:Choice>
  </mc:AlternateContent>
  <xr:revisionPtr revIDLastSave="0" documentId="13_ncr:1_{AA064EF9-34E5-4126-8D83-210560B6895D}" xr6:coauthVersionLast="47" xr6:coauthVersionMax="47" xr10:uidLastSave="{00000000-0000-0000-0000-000000000000}"/>
  <bookViews>
    <workbookView xWindow="-108" yWindow="-108" windowWidth="23256" windowHeight="12576" xr2:uid="{F7AB5C6E-EA6D-444F-AAD3-C39E0F8863CF}"/>
  </bookViews>
  <sheets>
    <sheet name="Plantilla Presupuesto" sheetId="2" r:id="rId1"/>
  </sheets>
  <definedNames>
    <definedName name="_xlnm.Print_Area" localSheetId="0">'Plantilla Presupuesto'!$A$1:$P$105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2" i="2" l="1"/>
  <c r="C12" i="2"/>
  <c r="E7" i="2"/>
  <c r="E70" i="2"/>
  <c r="E83" i="2"/>
  <c r="P45" i="2"/>
  <c r="F49" i="2"/>
  <c r="C58" i="2"/>
  <c r="C49" i="2"/>
  <c r="C31" i="2"/>
  <c r="C8" i="2"/>
  <c r="B49" i="2"/>
  <c r="I49" i="2"/>
  <c r="H12" i="2"/>
  <c r="H22" i="2"/>
  <c r="H31" i="2"/>
  <c r="H41" i="2"/>
  <c r="H49" i="2"/>
  <c r="H58" i="2"/>
  <c r="G8" i="2"/>
  <c r="D8" i="2"/>
  <c r="B22" i="2"/>
  <c r="C39" i="2"/>
  <c r="B12" i="2"/>
  <c r="P40" i="2"/>
  <c r="O39" i="2"/>
  <c r="P39" i="2"/>
  <c r="P26" i="2"/>
  <c r="P53" i="2"/>
  <c r="P54" i="2"/>
  <c r="J8" i="2"/>
  <c r="J49" i="2"/>
  <c r="P55" i="2"/>
  <c r="P50" i="2"/>
  <c r="P30" i="2"/>
  <c r="P29" i="2"/>
  <c r="P28" i="2"/>
  <c r="P27" i="2"/>
  <c r="P25" i="2"/>
  <c r="P24" i="2"/>
  <c r="P23" i="2"/>
  <c r="P21" i="2"/>
  <c r="P20" i="2"/>
  <c r="P19" i="2"/>
  <c r="P18" i="2"/>
  <c r="P17" i="2"/>
  <c r="P15" i="2"/>
  <c r="P14" i="2"/>
  <c r="P13" i="2"/>
  <c r="P11" i="2"/>
  <c r="P10" i="2"/>
  <c r="P9" i="2"/>
  <c r="I22" i="2"/>
  <c r="F22" i="2"/>
  <c r="B8" i="2"/>
  <c r="M8" i="2"/>
  <c r="L58" i="2"/>
  <c r="L41" i="2"/>
  <c r="L22" i="2"/>
  <c r="L12" i="2"/>
  <c r="L8" i="2"/>
  <c r="P59" i="2"/>
  <c r="H8" i="2"/>
  <c r="F58" i="2"/>
  <c r="F12" i="2"/>
  <c r="F8" i="2"/>
  <c r="E58" i="2"/>
  <c r="D58" i="2"/>
  <c r="N22" i="2"/>
  <c r="P60" i="2"/>
  <c r="P56" i="2"/>
  <c r="P52" i="2"/>
  <c r="P51" i="2"/>
  <c r="P16" i="2"/>
  <c r="O8" i="2"/>
  <c r="O12" i="2"/>
  <c r="O22" i="2"/>
  <c r="O31" i="2"/>
  <c r="O41" i="2"/>
  <c r="O49" i="2"/>
  <c r="O58" i="2"/>
  <c r="N58" i="2"/>
  <c r="N49" i="2"/>
  <c r="N41" i="2"/>
  <c r="N31" i="2"/>
  <c r="N12" i="2"/>
  <c r="N8" i="2"/>
  <c r="M12" i="2"/>
  <c r="M58" i="2"/>
  <c r="M49" i="2"/>
  <c r="M41" i="2"/>
  <c r="M31" i="2"/>
  <c r="M22" i="2"/>
  <c r="L49" i="2"/>
  <c r="L31" i="2"/>
  <c r="P32" i="2"/>
  <c r="P33" i="2"/>
  <c r="P34" i="2"/>
  <c r="P35" i="2"/>
  <c r="P36" i="2"/>
  <c r="P37" i="2"/>
  <c r="P38" i="2"/>
  <c r="P42" i="2"/>
  <c r="P43" i="2"/>
  <c r="P44" i="2"/>
  <c r="P46" i="2"/>
  <c r="P47" i="2"/>
  <c r="P48" i="2"/>
  <c r="P57" i="2"/>
  <c r="P61" i="2"/>
  <c r="P62" i="2"/>
  <c r="P64" i="2"/>
  <c r="P65" i="2"/>
  <c r="P67" i="2"/>
  <c r="P68" i="2"/>
  <c r="P69" i="2"/>
  <c r="P71" i="2"/>
  <c r="P74" i="2"/>
  <c r="P75" i="2"/>
  <c r="P77" i="2"/>
  <c r="P78" i="2"/>
  <c r="P80" i="2"/>
  <c r="K58" i="2"/>
  <c r="K49" i="2"/>
  <c r="K41" i="2"/>
  <c r="K7" i="2" s="1"/>
  <c r="K70" i="2" s="1"/>
  <c r="K83" i="2" s="1"/>
  <c r="K31" i="2"/>
  <c r="K22" i="2"/>
  <c r="K12" i="2"/>
  <c r="K8" i="2"/>
  <c r="J58" i="2"/>
  <c r="J41" i="2"/>
  <c r="I31" i="2"/>
  <c r="J31" i="2"/>
  <c r="J22" i="2"/>
  <c r="J12" i="2"/>
  <c r="I58" i="2"/>
  <c r="D41" i="2"/>
  <c r="E41" i="2"/>
  <c r="F41" i="2"/>
  <c r="G41" i="2"/>
  <c r="I41" i="2"/>
  <c r="I7" i="2" s="1"/>
  <c r="I70" i="2" s="1"/>
  <c r="I83" i="2" s="1"/>
  <c r="C41" i="2"/>
  <c r="B41" i="2"/>
  <c r="I12" i="2"/>
  <c r="I8" i="2"/>
  <c r="P82" i="2"/>
  <c r="P84" i="2"/>
  <c r="H79" i="2"/>
  <c r="H76" i="2"/>
  <c r="H73" i="2"/>
  <c r="H81" i="2"/>
  <c r="G79" i="2"/>
  <c r="P79" i="2"/>
  <c r="G76" i="2"/>
  <c r="P76" i="2"/>
  <c r="G73" i="2"/>
  <c r="C73" i="2"/>
  <c r="P66" i="2"/>
  <c r="P63" i="2"/>
  <c r="G58" i="2"/>
  <c r="G49" i="2"/>
  <c r="G31" i="2"/>
  <c r="P31" i="2"/>
  <c r="G22" i="2"/>
  <c r="G12" i="2"/>
  <c r="E22" i="2"/>
  <c r="D22" i="2"/>
  <c r="E12" i="2"/>
  <c r="E8" i="2"/>
  <c r="C79" i="2"/>
  <c r="C76" i="2"/>
  <c r="B79" i="2"/>
  <c r="B76" i="2"/>
  <c r="B73" i="2"/>
  <c r="B58" i="2"/>
  <c r="B31" i="2"/>
  <c r="C81" i="2"/>
  <c r="G81" i="2"/>
  <c r="P81" i="2"/>
  <c r="B81" i="2"/>
  <c r="B72" i="2"/>
  <c r="C72" i="2"/>
  <c r="H72" i="2"/>
  <c r="G72" i="2"/>
  <c r="P73" i="2"/>
  <c r="P72" i="2"/>
  <c r="O7" i="2"/>
  <c r="O70" i="2" s="1"/>
  <c r="O83" i="2" s="1"/>
  <c r="N7" i="2"/>
  <c r="N70" i="2" s="1"/>
  <c r="N83" i="2" s="1"/>
  <c r="M7" i="2"/>
  <c r="M70" i="2" s="1"/>
  <c r="M83" i="2" s="1"/>
  <c r="L7" i="2"/>
  <c r="L70" i="2"/>
  <c r="L83" i="2"/>
  <c r="P58" i="2"/>
  <c r="J7" i="2"/>
  <c r="J70" i="2"/>
  <c r="J83" i="2" s="1"/>
  <c r="P49" i="2" l="1"/>
  <c r="P22" i="2"/>
  <c r="H70" i="2"/>
  <c r="H83" i="2" s="1"/>
  <c r="G70" i="2"/>
  <c r="G83" i="2" s="1"/>
  <c r="G7" i="2"/>
  <c r="C7" i="2"/>
  <c r="C70" i="2"/>
  <c r="C83" i="2" s="1"/>
  <c r="F70" i="2"/>
  <c r="F83" i="2" s="1"/>
  <c r="P8" i="2"/>
  <c r="F7" i="2"/>
  <c r="H7" i="2"/>
  <c r="P41" i="2"/>
  <c r="B70" i="2"/>
  <c r="B83" i="2" s="1"/>
  <c r="B7" i="2"/>
  <c r="P12" i="2"/>
  <c r="D7" i="2"/>
  <c r="D70" i="2"/>
  <c r="P70" i="2" l="1"/>
  <c r="P83" i="2" s="1"/>
  <c r="P7" i="2"/>
  <c r="D83" i="2"/>
</calcChain>
</file>

<file path=xl/sharedStrings.xml><?xml version="1.0" encoding="utf-8"?>
<sst xmlns="http://schemas.openxmlformats.org/spreadsheetml/2006/main" count="104" uniqueCount="104">
  <si>
    <t>Detalle</t>
  </si>
  <si>
    <t>2.1 - REMUNERACIONES Y CONTRIBUCIONES</t>
  </si>
  <si>
    <t>2.1.1 - REMUNERACIONES</t>
  </si>
  <si>
    <t>2.1.2 - SOBRESUELDOS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</si>
  <si>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</si>
  <si>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</si>
  <si>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</si>
  <si>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</si>
  <si>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</si>
  <si>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</si>
  <si>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</si>
  <si>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</si>
  <si>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</si>
  <si>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</si>
  <si>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</si>
  <si>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</si>
  <si>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</si>
  <si>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</si>
  <si>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</si>
  <si>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</si>
  <si>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</si>
  <si>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</si>
  <si>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</si>
  <si>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</si>
  <si>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</si>
  <si>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</si>
  <si>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</si>
  <si>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</si>
  <si>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</si>
  <si>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</si>
  <si>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</si>
  <si>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Total Gastos</t>
  </si>
  <si>
    <t>En RD$</t>
  </si>
  <si>
    <t>Presupuesto Aprobado</t>
  </si>
  <si>
    <t>2.2.9 - OTRAS CONTRATACIONES DE SERVICIOS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</si>
  <si>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</si>
  <si>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</si>
  <si>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</si>
  <si>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</si>
  <si>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</si>
  <si>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</si>
  <si>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</si>
  <si>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</si>
  <si>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</si>
  <si>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</si>
  <si>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</si>
  <si>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</si>
  <si>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</si>
  <si>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</si>
  <si>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</si>
  <si>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</si>
  <si>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</si>
  <si>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</si>
  <si>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</si>
  <si>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</si>
  <si>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</si>
  <si>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</si>
  <si>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</si>
  <si>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</si>
  <si>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</si>
  <si>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</si>
  <si>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</si>
  <si>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</si>
  <si>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</si>
  <si>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</si>
  <si>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</si>
  <si>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</si>
  <si>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</si>
  <si>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</si>
  <si>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</si>
  <si>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</si>
  <si>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</si>
  <si>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</si>
  <si>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Notas:</t>
  </si>
  <si>
    <t>Ministerio de Obras Públicas y Comunicaciones</t>
  </si>
  <si>
    <t>Instituto Nacional de Transito y Transporte Terrestre</t>
  </si>
  <si>
    <t>Gasto Devengado</t>
  </si>
  <si>
    <t>Enero</t>
  </si>
  <si>
    <t>Total</t>
  </si>
  <si>
    <t>Febrero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</si>
  <si>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</si>
  <si>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</si>
  <si>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</si>
  <si>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</si>
  <si>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</si>
  <si>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6. Fuente: Reporte del SIGEF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</si>
  <si>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</si>
  <si>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</si>
  <si>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</si>
  <si>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</si>
  <si>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</si>
  <si>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</si>
  <si>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</si>
  <si>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</si>
  <si>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</si>
  <si>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</si>
  <si>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2.3.4 - PRODUCTOS FARMACEUTICOS</t>
  </si>
  <si>
    <t>2.6.8- BIENES INTANGIBLES</t>
  </si>
  <si>
    <t>2.4- TRANSFERENCIAS CORRIENTES</t>
  </si>
  <si>
    <t>2.4.1- TRANSFERENCIAS CORRIENTES AL SECTOR PRIVADO</t>
  </si>
  <si>
    <t>Director de Planificación y Desarrollo</t>
  </si>
  <si>
    <t>Director Administrativo y Financiero</t>
  </si>
  <si>
    <t>Presupuesto Vigente</t>
  </si>
  <si>
    <t>Ejecución de Gastos y Aplicaciones Financieras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</si>
</sst>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399975585192419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85">
    <xf numFmtId="0" fontId="0" fillId="0" borderId="0" xfId="0"/>
    <xf numFmtId="0" fontId="3" fillId="0" borderId="0" xfId="0" applyFont="1"/>
    <xf numFmtId="0" fontId="0" fillId="0" borderId="0" xfId="0" applyAlignment="1">
      <alignment horizontal="left"/>
    </xf>
    <xf numFmtId="164" fontId="2" fillId="0" borderId="1" xfId="1" applyFont="1" applyBorder="1" applyAlignment="1">
      <alignment horizontal="left" vertical="center" wrapText="1"/>
    </xf>
    <xf numFmtId="164" fontId="2" fillId="0" borderId="1" xfId="1" applyFont="1" applyBorder="1" applyAlignment="1">
      <alignment vertical="center" wrapText="1"/>
    </xf>
    <xf numFmtId="4" fontId="2" fillId="0" borderId="1" xfId="0" applyNumberFormat="1" applyFont="1" applyBorder="1" applyAlignment="1">
      <alignment vertical="center" wrapText="1"/>
    </xf>
    <xf numFmtId="1" fontId="0" fillId="0" borderId="1" xfId="0" applyNumberFormat="1" applyBorder="1" applyAlignment="1">
      <alignment vertical="center" wrapText="1"/>
    </xf>
    <xf numFmtId="164" fontId="1" fillId="0" borderId="0" xfId="1" applyFont="1" applyBorder="1"/>
    <xf numFmtId="164" fontId="1" fillId="0" borderId="0" xfId="1" applyFont="1"/>
    <xf numFmtId="164" fontId="1" fillId="0" borderId="1" xfId="1" applyFont="1" applyBorder="1" applyAlignment="1">
      <alignment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5" fillId="0" borderId="0" xfId="0" applyFont="1" applyAlignment="1">
      <alignment horizontal="left"/>
    </xf>
    <xf numFmtId="0" fontId="2" fillId="0" borderId="0" xfId="0" applyFont="1" applyAlignment="1">
      <alignment vertical="center"/>
    </xf>
    <xf numFmtId="4" fontId="0" fillId="0" borderId="0" xfId="0" applyNumberFormat="1"/>
    <xf numFmtId="4" fontId="2" fillId="0" borderId="0" xfId="0" applyNumberFormat="1" applyFont="1" applyAlignment="1">
      <alignment vertical="center"/>
    </xf>
    <xf numFmtId="4" fontId="2" fillId="0" borderId="1" xfId="1" applyNumberFormat="1" applyFont="1" applyBorder="1" applyAlignment="1">
      <alignment horizontal="center" vertical="center" wrapText="1"/>
    </xf>
    <xf numFmtId="4" fontId="0" fillId="0" borderId="1" xfId="0" applyNumberFormat="1" applyBorder="1" applyAlignment="1">
      <alignment vertical="center" wrapText="1"/>
    </xf>
    <xf numFmtId="164" fontId="6" fillId="0" borderId="1" xfId="1" applyFont="1" applyBorder="1" applyAlignment="1">
      <alignment vertical="center" wrapText="1"/>
    </xf>
    <xf numFmtId="0" fontId="6" fillId="0" borderId="0" xfId="0" applyFont="1"/>
    <xf numFmtId="0" fontId="7" fillId="3" borderId="2" xfId="0" applyFont="1" applyFill="1" applyBorder="1" applyAlignment="1">
      <alignment vertical="center" wrapText="1"/>
    </xf>
    <xf numFmtId="0" fontId="7" fillId="3" borderId="3" xfId="0" applyFont="1" applyFill="1" applyBorder="1" applyAlignment="1">
      <alignment horizontal="center" vertical="center" wrapText="1"/>
    </xf>
    <xf numFmtId="164" fontId="7" fillId="3" borderId="3" xfId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4" fontId="2" fillId="0" borderId="6" xfId="0" applyNumberFormat="1" applyFont="1" applyBorder="1" applyAlignment="1">
      <alignment vertical="center" wrapText="1"/>
    </xf>
    <xf numFmtId="4" fontId="2" fillId="2" borderId="6" xfId="0" applyNumberFormat="1" applyFont="1" applyFill="1" applyBorder="1" applyAlignment="1">
      <alignment horizontal="center" vertical="center" wrapText="1"/>
    </xf>
    <xf numFmtId="4" fontId="2" fillId="0" borderId="6" xfId="0" applyNumberFormat="1" applyFont="1" applyBorder="1" applyAlignment="1">
      <alignment horizontal="center" vertical="center" wrapText="1"/>
    </xf>
    <xf numFmtId="0" fontId="0" fillId="0" borderId="19" xfId="0" applyBorder="1"/>
    <xf numFmtId="164" fontId="1" fillId="0" borderId="19" xfId="1" applyFont="1" applyBorder="1"/>
    <xf numFmtId="0" fontId="7" fillId="0" borderId="0" xfId="0" applyFont="1"/>
    <xf numFmtId="164" fontId="7" fillId="0" borderId="0" xfId="1" applyFont="1"/>
    <xf numFmtId="0" fontId="8" fillId="0" borderId="0" xfId="0" applyFont="1"/>
    <xf numFmtId="0" fontId="9" fillId="0" borderId="0" xfId="0" applyFont="1"/>
    <xf numFmtId="0" fontId="2" fillId="4" borderId="3" xfId="0" applyFont="1" applyFill="1" applyBorder="1" applyAlignment="1">
      <alignment horizontal="center" vertical="center"/>
    </xf>
    <xf numFmtId="4" fontId="2" fillId="4" borderId="3" xfId="0" applyNumberFormat="1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4" fontId="0" fillId="0" borderId="0" xfId="0" applyNumberFormat="1" applyAlignment="1">
      <alignment vertical="center"/>
    </xf>
    <xf numFmtId="4" fontId="2" fillId="0" borderId="1" xfId="0" applyNumberFormat="1" applyFont="1" applyBorder="1" applyAlignment="1">
      <alignment vertical="center"/>
    </xf>
    <xf numFmtId="4" fontId="2" fillId="0" borderId="6" xfId="0" applyNumberFormat="1" applyFont="1" applyBorder="1" applyAlignment="1">
      <alignment vertical="center"/>
    </xf>
    <xf numFmtId="164" fontId="2" fillId="0" borderId="5" xfId="0" applyNumberFormat="1" applyFont="1" applyBorder="1" applyAlignment="1">
      <alignment vertical="center"/>
    </xf>
    <xf numFmtId="164" fontId="2" fillId="0" borderId="1" xfId="0" applyNumberFormat="1" applyFont="1" applyBorder="1" applyAlignment="1">
      <alignment vertical="center"/>
    </xf>
    <xf numFmtId="4" fontId="0" fillId="0" borderId="1" xfId="0" applyNumberFormat="1" applyBorder="1" applyAlignment="1">
      <alignment vertical="center"/>
    </xf>
    <xf numFmtId="4" fontId="0" fillId="0" borderId="6" xfId="0" applyNumberFormat="1" applyBorder="1" applyAlignment="1">
      <alignment vertical="center"/>
    </xf>
    <xf numFmtId="0" fontId="6" fillId="0" borderId="4" xfId="0" applyFont="1" applyBorder="1" applyAlignment="1">
      <alignment horizontal="left" vertical="center" wrapText="1"/>
    </xf>
    <xf numFmtId="4" fontId="6" fillId="0" borderId="1" xfId="0" applyNumberFormat="1" applyFont="1" applyBorder="1" applyAlignment="1">
      <alignment vertical="center"/>
    </xf>
    <xf numFmtId="164" fontId="10" fillId="0" borderId="5" xfId="0" applyNumberFormat="1" applyFont="1" applyBorder="1" applyAlignment="1">
      <alignment vertical="center"/>
    </xf>
    <xf numFmtId="164" fontId="1" fillId="0" borderId="1" xfId="1" applyFont="1" applyBorder="1" applyAlignment="1">
      <alignment vertical="center"/>
    </xf>
    <xf numFmtId="0" fontId="0" fillId="0" borderId="1" xfId="0" applyBorder="1" applyAlignment="1">
      <alignment vertical="center"/>
    </xf>
    <xf numFmtId="164" fontId="1" fillId="0" borderId="1" xfId="1" applyFont="1" applyFill="1" applyBorder="1" applyAlignment="1">
      <alignment vertical="center"/>
    </xf>
    <xf numFmtId="164" fontId="2" fillId="0" borderId="1" xfId="1" applyFont="1" applyBorder="1" applyAlignment="1">
      <alignment vertical="center"/>
    </xf>
    <xf numFmtId="4" fontId="2" fillId="0" borderId="1" xfId="1" applyNumberFormat="1" applyFont="1" applyBorder="1" applyAlignment="1">
      <alignment vertical="center"/>
    </xf>
    <xf numFmtId="4" fontId="2" fillId="0" borderId="6" xfId="1" applyNumberFormat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164" fontId="1" fillId="0" borderId="11" xfId="1" applyFont="1" applyBorder="1" applyAlignment="1">
      <alignment vertical="center"/>
    </xf>
    <xf numFmtId="4" fontId="0" fillId="0" borderId="11" xfId="0" applyNumberFormat="1" applyBorder="1" applyAlignment="1">
      <alignment vertical="center"/>
    </xf>
    <xf numFmtId="164" fontId="2" fillId="0" borderId="12" xfId="0" applyNumberFormat="1" applyFont="1" applyBorder="1" applyAlignment="1">
      <alignment vertical="center"/>
    </xf>
    <xf numFmtId="164" fontId="1" fillId="0" borderId="0" xfId="1" applyFont="1" applyBorder="1" applyAlignment="1">
      <alignment vertical="center"/>
    </xf>
    <xf numFmtId="164" fontId="7" fillId="0" borderId="0" xfId="1" applyFont="1" applyBorder="1"/>
    <xf numFmtId="4" fontId="0" fillId="0" borderId="1" xfId="0" applyNumberFormat="1" applyBorder="1"/>
    <xf numFmtId="4" fontId="0" fillId="0" borderId="8" xfId="0" applyNumberFormat="1" applyBorder="1"/>
    <xf numFmtId="4" fontId="0" fillId="0" borderId="9" xfId="0" applyNumberFormat="1" applyBorder="1"/>
    <xf numFmtId="4" fontId="0" fillId="0" borderId="13" xfId="0" applyNumberFormat="1" applyBorder="1"/>
    <xf numFmtId="4" fontId="0" fillId="0" borderId="14" xfId="0" applyNumberFormat="1" applyBorder="1"/>
    <xf numFmtId="164" fontId="2" fillId="0" borderId="15" xfId="0" applyNumberFormat="1" applyFont="1" applyBorder="1" applyAlignment="1">
      <alignment vertical="center"/>
    </xf>
    <xf numFmtId="164" fontId="1" fillId="0" borderId="9" xfId="1" applyFont="1" applyBorder="1" applyAlignment="1">
      <alignment vertical="center"/>
    </xf>
    <xf numFmtId="4" fontId="0" fillId="0" borderId="8" xfId="0" applyNumberFormat="1" applyBorder="1" applyAlignment="1">
      <alignment vertical="center" wrapText="1"/>
    </xf>
    <xf numFmtId="4" fontId="2" fillId="0" borderId="1" xfId="0" applyNumberFormat="1" applyFont="1" applyBorder="1"/>
    <xf numFmtId="0" fontId="14" fillId="0" borderId="0" xfId="0" applyFont="1" applyAlignment="1">
      <alignment horizontal="center"/>
    </xf>
    <xf numFmtId="0" fontId="15" fillId="0" borderId="20" xfId="0" applyFont="1" applyBorder="1" applyAlignment="1">
      <alignment horizontal="center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</cellXfs>
  <cellStyles count="3">
    <cellStyle name="Millares" xfId="1" builtinId="3"/>
    <cellStyle name="Millares 2" xfId="2" xr:uid="{86BC3470-D63B-4CD3-A5EB-9709C942F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22860</xdr:colOff>
      <xdr:row>0</xdr:row>
      <xdr:rowOff>45720</xdr:rowOff>
    </xdr:from>
    <xdr:to>
      <xdr:col>10</xdr:col>
      <xdr:colOff>853440</xdr:colOff>
      <xdr:row>2</xdr:row>
      <xdr:rowOff>175260</xdr:rowOff>
    </xdr:to>
    <xdr:pic>
      <xdr:nvPicPr>
        <xdr:cNvPr id="121860" name="4 Imagen" descr="LOGO INTRANT.png">
          <a:extLst>
            <a:ext uri="{FF2B5EF4-FFF2-40B4-BE49-F238E27FC236}">
              <a16:creationId xmlns:a16="http://schemas.microsoft.com/office/drawing/2014/main" id="{8AB5D2A6-9320-96F9-D4B7-AB085D3897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8750"/>
        <a:stretch>
          <a:fillRect/>
        </a:stretch>
      </xdr:blipFill>
      <xdr:spPr bwMode="auto">
        <a:xfrm>
          <a:off x="19187160" y="45720"/>
          <a:ext cx="2232660" cy="1059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3901440</xdr:colOff>
      <xdr:row>0</xdr:row>
      <xdr:rowOff>68580</xdr:rowOff>
    </xdr:from>
    <xdr:to>
      <xdr:col>1</xdr:col>
      <xdr:colOff>297180</xdr:colOff>
      <xdr:row>2</xdr:row>
      <xdr:rowOff>198120</xdr:rowOff>
    </xdr:to>
    <xdr:pic>
      <xdr:nvPicPr>
        <xdr:cNvPr id="121861" name="Picture 6" descr="Imagen relacionada">
          <a:extLst>
            <a:ext uri="{FF2B5EF4-FFF2-40B4-BE49-F238E27FC236}">
              <a16:creationId xmlns:a16="http://schemas.microsoft.com/office/drawing/2014/main" id="{14EFB9DB-ACBC-2C52-EA49-EE14A47ABE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5230"/>
        <a:stretch>
          <a:fillRect/>
        </a:stretch>
      </xdr:blipFill>
      <xdr:spPr bwMode="auto">
        <a:xfrm>
          <a:off x="3901440" y="68580"/>
          <a:ext cx="2179320" cy="1059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</xdr:colOff>
      <xdr:row>87</xdr:row>
      <xdr:rowOff>137704</xdr:rowOff>
    </xdr:from>
    <xdr:to>
      <xdr:col>0</xdr:col>
      <xdr:colOff>643105</xdr:colOff>
      <xdr:row>90</xdr:row>
      <xdr:rowOff>100787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D4799C0C-3D59-B42A-6091-BB42B7BFF448}"/>
            </a:ext>
          </a:extLst>
        </xdr:cNvPr>
        <xdr:cNvSpPr/>
      </xdr:nvSpPr>
      <xdr:spPr>
        <a:xfrm>
          <a:off x="1" y="19417393"/>
          <a:ext cx="639536" cy="612321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s-419"/>
        </a:p>
      </xdr:txBody>
    </xdr:sp>
    <xdr:clientData/>
  </xdr:twoCellAnchor>
  <xdr:twoCellAnchor>
    <xdr:from>
      <xdr:col>4</xdr:col>
      <xdr:colOff>1059815</xdr:colOff>
      <xdr:row>92</xdr:row>
      <xdr:rowOff>171392</xdr:rowOff>
    </xdr:from>
    <xdr:to>
      <xdr:col>6</xdr:col>
      <xdr:colOff>496199</xdr:colOff>
      <xdr:row>97</xdr:row>
      <xdr:rowOff>144189</xdr:rowOff>
    </xdr:to>
    <xdr:sp macro="" textlink="">
      <xdr:nvSpPr>
        <xdr:cNvPr id="5" name="Rectángulo 4">
          <a:extLst>
            <a:ext uri="{FF2B5EF4-FFF2-40B4-BE49-F238E27FC236}">
              <a16:creationId xmlns:a16="http://schemas.microsoft.com/office/drawing/2014/main" id="{13C35971-390A-AABF-6D30-6F23E4764FD5}"/>
            </a:ext>
          </a:extLst>
        </xdr:cNvPr>
        <xdr:cNvSpPr/>
      </xdr:nvSpPr>
      <xdr:spPr>
        <a:xfrm>
          <a:off x="11350625" y="20175393"/>
          <a:ext cx="3118716" cy="1037936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s-419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C4FC74-BBDC-45DD-9C84-C025FB241DB8}">
  <sheetPr>
    <pageSetUpPr fitToPage="1"/>
  </sheetPr>
  <dimension ref="A1:Q112"/>
  <sheetViews>
    <sheetView showGridLines="0" tabSelected="1" view="pageBreakPreview" topLeftCell="A58" zoomScale="55" zoomScaleNormal="55" zoomScaleSheetLayoutView="55" workbookViewId="0">
      <selection activeCell="H24" sqref="H24"/>
    </sheetView>
  </sheetViews>
  <sheetFormatPr baseColWidth="10" defaultColWidth="9.109375" defaultRowHeight="14.4" x14ac:dyDescent="0.3"/>
  <cols>
    <col min="1" max="1" width="84.33203125" customWidth="1"/>
    <col min="2" max="2" width="30.33203125" customWidth="1"/>
    <col min="3" max="3" width="36.5546875" style="8" bestFit="1" customWidth="1"/>
    <col min="4" max="4" width="22.33203125" bestFit="1" customWidth="1"/>
    <col min="5" max="5" width="23.33203125" customWidth="1"/>
    <col min="6" max="6" width="23.33203125" bestFit="1" customWidth="1"/>
    <col min="7" max="7" width="20.109375" style="15" bestFit="1" customWidth="1"/>
    <col min="8" max="8" width="21.109375" style="15" bestFit="1" customWidth="1"/>
    <col min="9" max="9" width="20.88671875" style="15" bestFit="1" customWidth="1"/>
    <col min="10" max="10" width="20.44140625" style="15" customWidth="1"/>
    <col min="11" max="11" width="22.5546875" style="15" customWidth="1"/>
    <col min="12" max="12" width="23.33203125" style="15" customWidth="1"/>
    <col min="13" max="13" width="21.6640625" style="15" customWidth="1"/>
    <col min="14" max="14" width="21.44140625" style="15" customWidth="1"/>
    <col min="15" max="15" width="19.6640625" style="15" customWidth="1"/>
    <col min="16" max="16" width="25.33203125" bestFit="1" customWidth="1"/>
  </cols>
  <sheetData>
    <row r="1" spans="1:17" ht="36.6" x14ac:dyDescent="0.45">
      <c r="A1" s="78" t="s">
        <v>74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37"/>
    </row>
    <row r="2" spans="1:17" ht="36.6" x14ac:dyDescent="0.45">
      <c r="A2" s="79" t="s">
        <v>75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37"/>
    </row>
    <row r="3" spans="1:17" ht="28.8" x14ac:dyDescent="0.45">
      <c r="A3" s="80" t="s">
        <v>103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37"/>
    </row>
    <row r="4" spans="1:17" ht="24" thickBot="1" x14ac:dyDescent="0.5">
      <c r="A4" s="81" t="s">
        <v>32</v>
      </c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</row>
    <row r="5" spans="1:17" ht="18.600000000000001" thickBot="1" x14ac:dyDescent="0.4">
      <c r="D5" s="82" t="s">
        <v>76</v>
      </c>
      <c r="E5" s="83"/>
      <c r="F5" s="83"/>
      <c r="G5" s="83"/>
      <c r="H5" s="83"/>
      <c r="I5" s="83"/>
      <c r="J5" s="83"/>
      <c r="K5" s="83"/>
      <c r="L5" s="83"/>
      <c r="M5" s="83"/>
      <c r="N5" s="83"/>
      <c r="O5" s="84"/>
    </row>
    <row r="6" spans="1:17" s="41" customFormat="1" ht="15.6" x14ac:dyDescent="0.3">
      <c r="A6" s="21" t="s">
        <v>0</v>
      </c>
      <c r="B6" s="22" t="s">
        <v>33</v>
      </c>
      <c r="C6" s="23" t="s">
        <v>102</v>
      </c>
      <c r="D6" s="38" t="s">
        <v>77</v>
      </c>
      <c r="E6" s="38" t="s">
        <v>79</v>
      </c>
      <c r="F6" s="38" t="s">
        <v>86</v>
      </c>
      <c r="G6" s="39" t="s">
        <v>87</v>
      </c>
      <c r="H6" s="39" t="s">
        <v>88</v>
      </c>
      <c r="I6" s="39" t="s">
        <v>89</v>
      </c>
      <c r="J6" s="39" t="s">
        <v>90</v>
      </c>
      <c r="K6" s="39" t="s">
        <v>91</v>
      </c>
      <c r="L6" s="39" t="s">
        <v>92</v>
      </c>
      <c r="M6" s="39" t="s">
        <v>93</v>
      </c>
      <c r="N6" s="39" t="s">
        <v>94</v>
      </c>
      <c r="O6" s="39" t="s">
        <v>95</v>
      </c>
      <c r="P6" s="40" t="s">
        <v>78</v>
      </c>
    </row>
    <row r="7" spans="1:17" x14ac:dyDescent="0.3">
      <c r="A7" s="42"/>
      <c r="B7" s="3">
        <f>+B8+B12+B22+B31+B49+B58+B41</f>
        <v>4431281406</v>
      </c>
      <c r="C7" s="3">
        <f>+C8+C12+C22+C39+C49+C58+C41+C31</f>
        <v>5199450674.46</v>
      </c>
      <c r="D7" s="3">
        <f>+D8+D12+D22+D31+D49+D41</f>
        <v>69205115.159999996</v>
      </c>
      <c r="E7" s="3">
        <f>+E8+E12+E22+E31+E49+E58+E41</f>
        <v>64794020.880000003</v>
      </c>
      <c r="F7" s="3">
        <f>+F8+F12+F22+F41+F49+F58</f>
        <v>512792167.52999997</v>
      </c>
      <c r="G7" s="17">
        <f>G8+G12+G22+G49+G58+G63+G66+G41</f>
        <v>121461269.16000001</v>
      </c>
      <c r="H7" s="17">
        <f>H8+H12+H22+H31+H41+H49+H58+H63+H66</f>
        <v>364257099.38</v>
      </c>
      <c r="I7" s="43">
        <f t="shared" ref="I7:N7" si="0">+I8+I12+I22+I31+I41+I49+I58+I63+I66</f>
        <v>0</v>
      </c>
      <c r="J7" s="43">
        <f t="shared" si="0"/>
        <v>0</v>
      </c>
      <c r="K7" s="43">
        <f t="shared" si="0"/>
        <v>0</v>
      </c>
      <c r="L7" s="43">
        <f t="shared" si="0"/>
        <v>0</v>
      </c>
      <c r="M7" s="43">
        <f t="shared" si="0"/>
        <v>0</v>
      </c>
      <c r="N7" s="44">
        <f t="shared" si="0"/>
        <v>0</v>
      </c>
      <c r="O7" s="43">
        <f>+O8+O12+O22+O31+O41+O49+O58+O63+O66+O39</f>
        <v>0</v>
      </c>
      <c r="P7" s="45">
        <f>SUM(D7:O7)</f>
        <v>1132509672.1099999</v>
      </c>
    </row>
    <row r="8" spans="1:17" x14ac:dyDescent="0.3">
      <c r="A8" s="24" t="s">
        <v>1</v>
      </c>
      <c r="B8" s="4">
        <f>B9+B10+B11</f>
        <v>903587097</v>
      </c>
      <c r="C8" s="4">
        <f>SUM(C9:C11)</f>
        <v>908236165</v>
      </c>
      <c r="D8" s="46">
        <f>SUM(D9:D11)</f>
        <v>58855102.230000004</v>
      </c>
      <c r="E8" s="46">
        <f>SUM(E9:E11)</f>
        <v>58660576.630000003</v>
      </c>
      <c r="F8" s="46">
        <f>+F9+F10+F11</f>
        <v>56348424.120000005</v>
      </c>
      <c r="G8" s="43">
        <f>SUM(G9:G11)</f>
        <v>57814963.07</v>
      </c>
      <c r="H8" s="43">
        <f t="shared" ref="H8:O8" si="1">SUM(H9:H11)</f>
        <v>101716297.36</v>
      </c>
      <c r="I8" s="43">
        <f t="shared" si="1"/>
        <v>0</v>
      </c>
      <c r="J8" s="43">
        <f>SUM(J9:J11)</f>
        <v>0</v>
      </c>
      <c r="K8" s="43">
        <f t="shared" si="1"/>
        <v>0</v>
      </c>
      <c r="L8" s="43">
        <f t="shared" si="1"/>
        <v>0</v>
      </c>
      <c r="M8" s="43">
        <f t="shared" si="1"/>
        <v>0</v>
      </c>
      <c r="N8" s="44">
        <f t="shared" si="1"/>
        <v>0</v>
      </c>
      <c r="O8" s="43">
        <f t="shared" si="1"/>
        <v>0</v>
      </c>
      <c r="P8" s="45">
        <f>SUM(D8:O8)</f>
        <v>333395363.41000003</v>
      </c>
    </row>
    <row r="9" spans="1:17" x14ac:dyDescent="0.3">
      <c r="A9" s="26" t="s">
        <v>2</v>
      </c>
      <c r="B9" s="67">
        <v>632087097</v>
      </c>
      <c r="C9" s="47">
        <v>636736165</v>
      </c>
      <c r="D9" s="67">
        <v>48160633</v>
      </c>
      <c r="E9" s="67">
        <v>47865703.75</v>
      </c>
      <c r="F9" s="47">
        <v>45362462.840000004</v>
      </c>
      <c r="G9" s="47">
        <v>45554224.170000002</v>
      </c>
      <c r="H9" s="67">
        <v>45914389.490000002</v>
      </c>
      <c r="I9" s="42">
        <v>0</v>
      </c>
      <c r="J9" s="67">
        <v>0</v>
      </c>
      <c r="K9" s="47">
        <v>0</v>
      </c>
      <c r="L9" s="67">
        <v>0</v>
      </c>
      <c r="M9" s="67">
        <v>0</v>
      </c>
      <c r="N9" s="67">
        <v>0</v>
      </c>
      <c r="O9" s="67">
        <v>0</v>
      </c>
      <c r="P9" s="45">
        <f t="shared" ref="P9:P15" si="2">SUM(D9:O9)</f>
        <v>232857413.25</v>
      </c>
    </row>
    <row r="10" spans="1:17" x14ac:dyDescent="0.3">
      <c r="A10" s="26" t="s">
        <v>3</v>
      </c>
      <c r="B10" s="67">
        <v>185500000</v>
      </c>
      <c r="C10" s="47">
        <v>185500000</v>
      </c>
      <c r="D10" s="67">
        <v>3807232</v>
      </c>
      <c r="E10" s="67">
        <v>3888232</v>
      </c>
      <c r="F10" s="47">
        <v>4066565.27</v>
      </c>
      <c r="G10" s="47">
        <v>5429282</v>
      </c>
      <c r="H10" s="67">
        <v>48915415.979999997</v>
      </c>
      <c r="I10" s="47">
        <v>0</v>
      </c>
      <c r="J10" s="15">
        <v>0</v>
      </c>
      <c r="K10" s="15">
        <v>0</v>
      </c>
      <c r="L10" s="67">
        <v>0</v>
      </c>
      <c r="M10" s="67">
        <v>0</v>
      </c>
      <c r="N10" s="67">
        <v>0</v>
      </c>
      <c r="O10" s="67">
        <v>0</v>
      </c>
      <c r="P10" s="45">
        <f t="shared" si="2"/>
        <v>66106727.25</v>
      </c>
    </row>
    <row r="11" spans="1:17" x14ac:dyDescent="0.3">
      <c r="A11" s="26" t="s">
        <v>4</v>
      </c>
      <c r="B11" s="15">
        <v>86000000</v>
      </c>
      <c r="C11" s="47">
        <v>86000000</v>
      </c>
      <c r="D11" s="67">
        <v>6887237.2300000004</v>
      </c>
      <c r="E11" s="15">
        <v>6906640.8799999999</v>
      </c>
      <c r="F11" s="15">
        <v>6919396.0099999998</v>
      </c>
      <c r="G11" s="47">
        <v>6831456.9000000004</v>
      </c>
      <c r="H11" s="15">
        <v>6886491.8899999997</v>
      </c>
      <c r="I11" s="47">
        <v>0</v>
      </c>
      <c r="J11" s="67">
        <v>0</v>
      </c>
      <c r="K11" s="15">
        <v>0</v>
      </c>
      <c r="L11" s="47">
        <v>0</v>
      </c>
      <c r="M11" s="67">
        <v>0</v>
      </c>
      <c r="N11" s="15">
        <v>0</v>
      </c>
      <c r="O11" s="69">
        <v>0</v>
      </c>
      <c r="P11" s="45">
        <f t="shared" si="2"/>
        <v>34431222.909999996</v>
      </c>
    </row>
    <row r="12" spans="1:17" x14ac:dyDescent="0.3">
      <c r="A12" s="24" t="s">
        <v>5</v>
      </c>
      <c r="B12" s="5">
        <f>B13+B14+B15+B16+B17+B18+B19+B20+B21</f>
        <v>2308610092</v>
      </c>
      <c r="C12" s="4">
        <f>SUM(C13:C21)</f>
        <v>2483678260.4700003</v>
      </c>
      <c r="D12" s="75">
        <v>8488514.0199999996</v>
      </c>
      <c r="E12" s="46">
        <f t="shared" ref="E12:K12" si="3">SUM(E13:E21)</f>
        <v>6133443.25</v>
      </c>
      <c r="F12" s="46">
        <f>+F13+F14+F15+F16+F17+F18+F19+F20+F21</f>
        <v>209016744.97999999</v>
      </c>
      <c r="G12" s="43">
        <f t="shared" si="3"/>
        <v>42121813.240000002</v>
      </c>
      <c r="H12" s="43">
        <f t="shared" si="3"/>
        <v>248943674.13999999</v>
      </c>
      <c r="I12" s="43">
        <f t="shared" si="3"/>
        <v>0</v>
      </c>
      <c r="J12" s="43">
        <f t="shared" si="3"/>
        <v>0</v>
      </c>
      <c r="K12" s="43">
        <f t="shared" si="3"/>
        <v>0</v>
      </c>
      <c r="L12" s="43">
        <f>SUM(L13:L21)</f>
        <v>0</v>
      </c>
      <c r="M12" s="43">
        <f>SUM(M13:M21)</f>
        <v>0</v>
      </c>
      <c r="N12" s="44">
        <f>SUM(N13:N21)</f>
        <v>0</v>
      </c>
      <c r="O12" s="43">
        <f>SUM(O13:O21)</f>
        <v>0</v>
      </c>
      <c r="P12" s="45">
        <f t="shared" si="2"/>
        <v>514704189.63</v>
      </c>
    </row>
    <row r="13" spans="1:17" x14ac:dyDescent="0.3">
      <c r="A13" s="26" t="s">
        <v>6</v>
      </c>
      <c r="B13" s="67">
        <v>66060000</v>
      </c>
      <c r="C13" s="47">
        <v>66060000</v>
      </c>
      <c r="D13" s="15">
        <v>5405004.2000000002</v>
      </c>
      <c r="E13" s="67">
        <v>1558806.87</v>
      </c>
      <c r="F13" s="47">
        <v>5898868.96</v>
      </c>
      <c r="G13" s="47">
        <v>9220393.8599999994</v>
      </c>
      <c r="H13" s="67">
        <v>7510329.5199999996</v>
      </c>
      <c r="I13" s="42">
        <v>0</v>
      </c>
      <c r="J13" s="67">
        <v>0</v>
      </c>
      <c r="K13" s="67">
        <v>0</v>
      </c>
      <c r="L13" s="67">
        <v>0</v>
      </c>
      <c r="M13" s="67">
        <v>0</v>
      </c>
      <c r="N13" s="67">
        <v>0</v>
      </c>
      <c r="O13" s="67">
        <v>0</v>
      </c>
      <c r="P13" s="45">
        <f t="shared" si="2"/>
        <v>29593403.41</v>
      </c>
    </row>
    <row r="14" spans="1:17" x14ac:dyDescent="0.3">
      <c r="A14" s="26" t="s">
        <v>7</v>
      </c>
      <c r="B14" s="67">
        <v>90330000</v>
      </c>
      <c r="C14" s="15">
        <v>143862970.68000001</v>
      </c>
      <c r="D14" s="9">
        <v>0</v>
      </c>
      <c r="E14" s="47">
        <v>0</v>
      </c>
      <c r="F14" s="15">
        <v>5715778.4299999997</v>
      </c>
      <c r="G14" s="47">
        <v>17294104.859999999</v>
      </c>
      <c r="H14" s="15">
        <v>3507432</v>
      </c>
      <c r="I14" s="47">
        <v>0</v>
      </c>
      <c r="J14" s="67">
        <v>0</v>
      </c>
      <c r="K14" s="67">
        <v>0</v>
      </c>
      <c r="L14" s="15">
        <v>0</v>
      </c>
      <c r="M14" s="67">
        <v>0</v>
      </c>
      <c r="N14" s="67">
        <v>0</v>
      </c>
      <c r="O14" s="67">
        <v>0</v>
      </c>
      <c r="P14" s="45">
        <f>SUM(D14:O14)</f>
        <v>26517315.289999999</v>
      </c>
    </row>
    <row r="15" spans="1:17" x14ac:dyDescent="0.3">
      <c r="A15" s="26" t="s">
        <v>8</v>
      </c>
      <c r="B15" s="68">
        <v>20244000</v>
      </c>
      <c r="C15" s="47">
        <v>16292700</v>
      </c>
      <c r="D15" s="15">
        <v>302817.46999999997</v>
      </c>
      <c r="E15" s="67">
        <v>402854.36</v>
      </c>
      <c r="F15" s="15">
        <v>587243.47</v>
      </c>
      <c r="G15" s="47">
        <v>526144.46</v>
      </c>
      <c r="H15" s="67">
        <v>500286.25</v>
      </c>
      <c r="I15" s="42">
        <v>0</v>
      </c>
      <c r="J15" s="68">
        <v>0</v>
      </c>
      <c r="K15" s="15">
        <v>0</v>
      </c>
      <c r="L15" s="67">
        <v>0</v>
      </c>
      <c r="M15" s="67">
        <v>0</v>
      </c>
      <c r="N15" s="67">
        <v>0</v>
      </c>
      <c r="O15" s="67">
        <v>0</v>
      </c>
      <c r="P15" s="45">
        <f t="shared" si="2"/>
        <v>2319346.0099999998</v>
      </c>
    </row>
    <row r="16" spans="1:17" s="20" customFormat="1" x14ac:dyDescent="0.3">
      <c r="A16" s="49" t="s">
        <v>9</v>
      </c>
      <c r="B16" s="67">
        <v>6800000</v>
      </c>
      <c r="C16" s="19">
        <v>6405646.8499999996</v>
      </c>
      <c r="D16" s="19"/>
      <c r="E16" s="67">
        <v>248000</v>
      </c>
      <c r="F16" s="50">
        <v>0</v>
      </c>
      <c r="G16" s="47">
        <v>55646.85</v>
      </c>
      <c r="H16" s="67">
        <v>99200</v>
      </c>
      <c r="I16" s="50"/>
      <c r="J16" s="67">
        <v>0</v>
      </c>
      <c r="K16" s="47">
        <v>0</v>
      </c>
      <c r="L16" s="47"/>
      <c r="M16" s="67">
        <v>0</v>
      </c>
      <c r="N16" s="67">
        <v>0</v>
      </c>
      <c r="O16" s="67">
        <v>0</v>
      </c>
      <c r="P16" s="51">
        <f>SUM(D16:O16)</f>
        <v>402846.85</v>
      </c>
    </row>
    <row r="17" spans="1:16" x14ac:dyDescent="0.3">
      <c r="A17" s="26" t="s">
        <v>10</v>
      </c>
      <c r="B17" s="68">
        <v>90947000</v>
      </c>
      <c r="C17" s="9">
        <v>114685398.03</v>
      </c>
      <c r="D17" s="9"/>
      <c r="E17" s="15">
        <v>1050596.92</v>
      </c>
      <c r="F17" s="47">
        <v>0</v>
      </c>
      <c r="G17" s="47">
        <v>1800831.04</v>
      </c>
      <c r="H17" s="15">
        <v>3041686.11</v>
      </c>
      <c r="I17" s="42">
        <v>0</v>
      </c>
      <c r="J17" s="67">
        <v>0</v>
      </c>
      <c r="K17" s="67">
        <v>0</v>
      </c>
      <c r="L17" s="47">
        <v>0</v>
      </c>
      <c r="M17" s="15">
        <v>0</v>
      </c>
      <c r="N17" s="67">
        <v>0</v>
      </c>
      <c r="O17" s="67">
        <v>0</v>
      </c>
      <c r="P17" s="45">
        <f t="shared" ref="P17:P26" si="4">SUM(D17:O17)</f>
        <v>5893114.0700000003</v>
      </c>
    </row>
    <row r="18" spans="1:16" x14ac:dyDescent="0.3">
      <c r="A18" s="26" t="s">
        <v>11</v>
      </c>
      <c r="B18" s="67">
        <v>58000000</v>
      </c>
      <c r="C18" s="52">
        <v>66684964.57</v>
      </c>
      <c r="D18" s="15">
        <v>2780692.35</v>
      </c>
      <c r="E18" s="67">
        <v>2775985.1</v>
      </c>
      <c r="F18" s="67">
        <v>7299283.2000000002</v>
      </c>
      <c r="G18" s="47">
        <v>4704859.2699999996</v>
      </c>
      <c r="H18" s="67">
        <v>4705521.04</v>
      </c>
      <c r="I18" s="47">
        <v>0</v>
      </c>
      <c r="J18" s="67">
        <v>0</v>
      </c>
      <c r="K18" s="67">
        <v>0</v>
      </c>
      <c r="L18" s="15">
        <v>0</v>
      </c>
      <c r="M18" s="67">
        <v>0</v>
      </c>
      <c r="N18" s="67">
        <v>0</v>
      </c>
      <c r="O18" s="67">
        <v>0</v>
      </c>
      <c r="P18" s="45">
        <f t="shared" si="4"/>
        <v>22266340.960000001</v>
      </c>
    </row>
    <row r="19" spans="1:16" x14ac:dyDescent="0.3">
      <c r="A19" s="26" t="s">
        <v>12</v>
      </c>
      <c r="B19" s="68">
        <v>31185000</v>
      </c>
      <c r="C19" s="52">
        <v>42771238.939999998</v>
      </c>
      <c r="D19" s="9"/>
      <c r="E19" s="52"/>
      <c r="F19" s="67"/>
      <c r="G19" s="47">
        <v>0</v>
      </c>
      <c r="H19" s="15">
        <v>1396743.34</v>
      </c>
      <c r="I19" s="47">
        <v>0</v>
      </c>
      <c r="J19" s="15">
        <v>0</v>
      </c>
      <c r="K19" s="67">
        <v>0</v>
      </c>
      <c r="L19" s="47"/>
      <c r="M19" s="67">
        <v>0</v>
      </c>
      <c r="N19" s="67">
        <v>0</v>
      </c>
      <c r="O19" s="67">
        <v>0</v>
      </c>
      <c r="P19" s="45">
        <f t="shared" si="4"/>
        <v>1396743.34</v>
      </c>
    </row>
    <row r="20" spans="1:16" x14ac:dyDescent="0.3">
      <c r="A20" s="26" t="s">
        <v>13</v>
      </c>
      <c r="B20" s="67">
        <v>1927739092</v>
      </c>
      <c r="C20" s="52">
        <v>1000604106.4</v>
      </c>
      <c r="D20" s="9"/>
      <c r="E20" s="15">
        <v>97200</v>
      </c>
      <c r="F20" s="67">
        <v>189515570.91999999</v>
      </c>
      <c r="G20" s="47">
        <v>7065217.4000000004</v>
      </c>
      <c r="H20" s="67">
        <v>6299582</v>
      </c>
      <c r="I20" s="42">
        <v>0</v>
      </c>
      <c r="J20" s="67">
        <v>0</v>
      </c>
      <c r="K20" s="67">
        <v>0</v>
      </c>
      <c r="L20" s="67">
        <v>0</v>
      </c>
      <c r="M20" s="67">
        <v>0</v>
      </c>
      <c r="N20" s="67">
        <v>0</v>
      </c>
      <c r="O20" s="67">
        <v>0</v>
      </c>
      <c r="P20" s="45">
        <f t="shared" si="4"/>
        <v>202977570.31999999</v>
      </c>
    </row>
    <row r="21" spans="1:16" x14ac:dyDescent="0.3">
      <c r="A21" s="26" t="s">
        <v>34</v>
      </c>
      <c r="B21" s="15">
        <v>17305000</v>
      </c>
      <c r="C21" s="54">
        <v>1026311235</v>
      </c>
      <c r="D21" s="53"/>
      <c r="E21" s="53"/>
      <c r="F21" s="53">
        <v>0</v>
      </c>
      <c r="G21" s="47">
        <v>1454615.5</v>
      </c>
      <c r="H21" s="15">
        <v>221882893.88</v>
      </c>
      <c r="I21" s="47">
        <v>0</v>
      </c>
      <c r="J21" s="15">
        <v>0</v>
      </c>
      <c r="K21" s="67">
        <v>0</v>
      </c>
      <c r="L21" s="15">
        <v>0</v>
      </c>
      <c r="M21" s="67">
        <v>0</v>
      </c>
      <c r="N21" s="15">
        <v>0</v>
      </c>
      <c r="O21" s="67">
        <v>0</v>
      </c>
      <c r="P21" s="45">
        <f t="shared" si="4"/>
        <v>223337509.38</v>
      </c>
    </row>
    <row r="22" spans="1:16" x14ac:dyDescent="0.3">
      <c r="A22" s="24" t="s">
        <v>14</v>
      </c>
      <c r="B22" s="5">
        <f>B23+B24+B2+B27+B28+B29+B30+B25+B26</f>
        <v>181207292</v>
      </c>
      <c r="C22" s="4">
        <f>SUM(C23:C30)</f>
        <v>211676448.01999998</v>
      </c>
      <c r="D22" s="55">
        <f>SUM(D23:D30)</f>
        <v>1861498.91</v>
      </c>
      <c r="E22" s="55">
        <f>SUM(E23:E30)</f>
        <v>0</v>
      </c>
      <c r="F22" s="55">
        <f>+F23+F24+F25+F27+F28+F29+F30</f>
        <v>2426998.4300000002</v>
      </c>
      <c r="G22" s="56">
        <f t="shared" ref="G22:O22" si="5">SUM(G23:G30)</f>
        <v>6731091.1499999994</v>
      </c>
      <c r="H22" s="56">
        <f>SUM(H23:H30)</f>
        <v>6162327.120000001</v>
      </c>
      <c r="I22" s="56">
        <f>SUM(I23:I30)</f>
        <v>0</v>
      </c>
      <c r="J22" s="56">
        <f t="shared" si="5"/>
        <v>0</v>
      </c>
      <c r="K22" s="56">
        <f t="shared" si="5"/>
        <v>0</v>
      </c>
      <c r="L22" s="56">
        <f t="shared" si="5"/>
        <v>0</v>
      </c>
      <c r="M22" s="56">
        <f t="shared" si="5"/>
        <v>0</v>
      </c>
      <c r="N22" s="57">
        <f t="shared" si="5"/>
        <v>0</v>
      </c>
      <c r="O22" s="56">
        <f t="shared" si="5"/>
        <v>0</v>
      </c>
      <c r="P22" s="45">
        <f t="shared" si="4"/>
        <v>17181915.609999999</v>
      </c>
    </row>
    <row r="23" spans="1:16" x14ac:dyDescent="0.3">
      <c r="A23" s="26" t="s">
        <v>15</v>
      </c>
      <c r="B23" s="67">
        <v>6417850</v>
      </c>
      <c r="C23" s="52">
        <v>8948208.7799999993</v>
      </c>
      <c r="D23" s="53"/>
      <c r="E23" s="53"/>
      <c r="F23" s="67">
        <v>55885</v>
      </c>
      <c r="G23" s="42">
        <v>150000</v>
      </c>
      <c r="H23" s="67">
        <v>165835.31</v>
      </c>
      <c r="I23" s="47">
        <v>0</v>
      </c>
      <c r="J23" s="15">
        <v>0</v>
      </c>
      <c r="K23" s="67">
        <v>0</v>
      </c>
      <c r="L23" s="47">
        <v>0</v>
      </c>
      <c r="M23" s="67">
        <v>0</v>
      </c>
      <c r="N23" s="15">
        <v>0</v>
      </c>
      <c r="O23" s="67">
        <v>0</v>
      </c>
      <c r="P23" s="45">
        <f t="shared" si="4"/>
        <v>371720.31</v>
      </c>
    </row>
    <row r="24" spans="1:16" x14ac:dyDescent="0.3">
      <c r="A24" s="26" t="s">
        <v>16</v>
      </c>
      <c r="B24" s="68">
        <v>5720000</v>
      </c>
      <c r="C24" s="52">
        <v>4418002.7300000004</v>
      </c>
      <c r="D24" s="53"/>
      <c r="E24" s="52"/>
      <c r="F24" s="15">
        <v>49560</v>
      </c>
      <c r="G24" s="47"/>
      <c r="H24" s="67">
        <v>303222.59000000003</v>
      </c>
      <c r="I24" s="42">
        <v>0</v>
      </c>
      <c r="J24" s="67">
        <v>0</v>
      </c>
      <c r="K24" s="67">
        <v>0</v>
      </c>
      <c r="L24" s="67">
        <v>0</v>
      </c>
      <c r="M24" s="47">
        <v>0</v>
      </c>
      <c r="N24" s="48"/>
      <c r="O24" s="47"/>
      <c r="P24" s="45">
        <f t="shared" si="4"/>
        <v>352782.59</v>
      </c>
    </row>
    <row r="25" spans="1:16" x14ac:dyDescent="0.3">
      <c r="A25" s="26" t="s">
        <v>17</v>
      </c>
      <c r="B25" s="67">
        <v>13546952</v>
      </c>
      <c r="C25" s="15">
        <v>6921381.0300000003</v>
      </c>
      <c r="D25" s="53"/>
      <c r="E25" s="52"/>
      <c r="F25" s="47">
        <v>0</v>
      </c>
      <c r="G25" s="47"/>
      <c r="H25" s="42">
        <v>0</v>
      </c>
      <c r="I25" s="47">
        <v>0</v>
      </c>
      <c r="J25" s="15">
        <v>0</v>
      </c>
      <c r="K25" s="67">
        <v>0</v>
      </c>
      <c r="L25" s="15">
        <v>0</v>
      </c>
      <c r="M25" s="67">
        <v>0</v>
      </c>
      <c r="N25" s="15">
        <v>0</v>
      </c>
      <c r="O25" s="67">
        <v>0</v>
      </c>
      <c r="P25" s="45">
        <f t="shared" si="4"/>
        <v>0</v>
      </c>
    </row>
    <row r="26" spans="1:16" x14ac:dyDescent="0.3">
      <c r="A26" s="26" t="s">
        <v>96</v>
      </c>
      <c r="B26" s="67">
        <v>500000</v>
      </c>
      <c r="C26" s="52">
        <v>169200</v>
      </c>
      <c r="D26" s="53"/>
      <c r="E26" s="52"/>
      <c r="F26" s="47"/>
      <c r="G26" s="47"/>
      <c r="H26" s="47"/>
      <c r="I26" s="47">
        <v>0</v>
      </c>
      <c r="J26" s="67">
        <v>0</v>
      </c>
      <c r="K26" s="47">
        <v>0</v>
      </c>
      <c r="L26" s="47"/>
      <c r="M26" s="67">
        <v>0</v>
      </c>
      <c r="N26" s="47">
        <v>0</v>
      </c>
      <c r="O26" s="47"/>
      <c r="P26" s="45">
        <f t="shared" si="4"/>
        <v>0</v>
      </c>
    </row>
    <row r="27" spans="1:16" x14ac:dyDescent="0.3">
      <c r="A27" s="26" t="s">
        <v>18</v>
      </c>
      <c r="B27" s="67">
        <v>6060000</v>
      </c>
      <c r="C27" s="52">
        <v>14360000</v>
      </c>
      <c r="D27" s="53"/>
      <c r="E27" s="52"/>
      <c r="F27" s="47">
        <v>0</v>
      </c>
      <c r="G27" s="47">
        <v>0</v>
      </c>
      <c r="H27" s="47">
        <v>0</v>
      </c>
      <c r="I27" s="47"/>
      <c r="J27" s="47"/>
      <c r="K27" s="47"/>
      <c r="L27" s="47"/>
      <c r="M27" s="47">
        <v>0</v>
      </c>
      <c r="N27" s="48"/>
      <c r="O27" s="70">
        <v>0</v>
      </c>
      <c r="P27" s="45">
        <f>SUM(D27:O27)</f>
        <v>0</v>
      </c>
    </row>
    <row r="28" spans="1:16" x14ac:dyDescent="0.3">
      <c r="A28" s="26" t="s">
        <v>19</v>
      </c>
      <c r="B28" s="67">
        <v>20020846</v>
      </c>
      <c r="C28" s="52">
        <v>21683374.289999999</v>
      </c>
      <c r="D28" s="53"/>
      <c r="E28" s="52"/>
      <c r="F28" s="52">
        <v>0</v>
      </c>
      <c r="G28" s="47">
        <v>0</v>
      </c>
      <c r="H28" s="15">
        <v>191161.21</v>
      </c>
      <c r="I28" s="47"/>
      <c r="J28" s="47"/>
      <c r="K28" s="47"/>
      <c r="L28" s="47"/>
      <c r="M28" s="15">
        <v>0</v>
      </c>
      <c r="N28" s="48"/>
      <c r="O28" s="67">
        <v>0</v>
      </c>
      <c r="P28" s="72">
        <f>SUM(D28:O28)</f>
        <v>191161.21</v>
      </c>
    </row>
    <row r="29" spans="1:16" x14ac:dyDescent="0.3">
      <c r="A29" s="26" t="s">
        <v>20</v>
      </c>
      <c r="B29" s="67">
        <v>64223000</v>
      </c>
      <c r="C29" s="15">
        <v>66718497.979999997</v>
      </c>
      <c r="D29" s="15">
        <v>1861498.91</v>
      </c>
      <c r="E29" s="52"/>
      <c r="F29" s="67">
        <v>2154583.4300000002</v>
      </c>
      <c r="G29" s="47">
        <v>4684187.7699999996</v>
      </c>
      <c r="H29" s="67">
        <v>3744416.7</v>
      </c>
      <c r="I29" s="42">
        <v>0</v>
      </c>
      <c r="J29" s="67">
        <v>0</v>
      </c>
      <c r="K29" s="67">
        <v>0</v>
      </c>
      <c r="L29" s="15">
        <v>0</v>
      </c>
      <c r="M29" s="67">
        <v>0</v>
      </c>
      <c r="N29" s="67">
        <v>0</v>
      </c>
      <c r="O29" s="71">
        <v>0</v>
      </c>
      <c r="P29" s="45">
        <f>SUM(D29:O29)</f>
        <v>12444686.809999999</v>
      </c>
    </row>
    <row r="30" spans="1:16" x14ac:dyDescent="0.3">
      <c r="A30" s="26" t="s">
        <v>21</v>
      </c>
      <c r="B30" s="15">
        <v>64718644</v>
      </c>
      <c r="C30" s="52">
        <v>88457783.209999993</v>
      </c>
      <c r="D30" s="53"/>
      <c r="E30" s="52"/>
      <c r="F30" s="15">
        <v>166970</v>
      </c>
      <c r="G30" s="42">
        <v>1896903.38</v>
      </c>
      <c r="H30" s="15">
        <v>1757691.31</v>
      </c>
      <c r="I30" s="47">
        <v>0</v>
      </c>
      <c r="J30" s="15">
        <v>0</v>
      </c>
      <c r="K30" s="67">
        <v>0</v>
      </c>
      <c r="L30" s="15">
        <v>0</v>
      </c>
      <c r="M30" s="67">
        <v>0</v>
      </c>
      <c r="N30" s="15">
        <v>0</v>
      </c>
      <c r="O30" s="67">
        <v>0</v>
      </c>
      <c r="P30" s="45">
        <f>SUM(D30:O30)</f>
        <v>3821564.69</v>
      </c>
    </row>
    <row r="31" spans="1:16" x14ac:dyDescent="0.3">
      <c r="A31" s="24" t="s">
        <v>22</v>
      </c>
      <c r="B31" s="5">
        <f>B32+B33+B34+B35+B36+B37+B38</f>
        <v>0</v>
      </c>
      <c r="C31" s="5">
        <f>SUM(C32:C38)</f>
        <v>3800000</v>
      </c>
      <c r="D31" s="53"/>
      <c r="E31" s="53"/>
      <c r="F31" s="53"/>
      <c r="G31" s="43">
        <f t="shared" ref="G31:O31" si="6">SUM(G32:G38)</f>
        <v>0</v>
      </c>
      <c r="H31" s="43">
        <f t="shared" si="6"/>
        <v>3790800</v>
      </c>
      <c r="I31" s="43">
        <f t="shared" si="6"/>
        <v>0</v>
      </c>
      <c r="J31" s="43">
        <f t="shared" si="6"/>
        <v>0</v>
      </c>
      <c r="K31" s="43">
        <f t="shared" si="6"/>
        <v>0</v>
      </c>
      <c r="L31" s="43">
        <f t="shared" si="6"/>
        <v>0</v>
      </c>
      <c r="M31" s="43">
        <f t="shared" si="6"/>
        <v>0</v>
      </c>
      <c r="N31" s="44">
        <f t="shared" si="6"/>
        <v>0</v>
      </c>
      <c r="O31" s="43">
        <f t="shared" si="6"/>
        <v>0</v>
      </c>
      <c r="P31" s="45">
        <f t="shared" ref="P31:P80" si="7">SUM(D31:K31)</f>
        <v>3790800</v>
      </c>
    </row>
    <row r="32" spans="1:16" x14ac:dyDescent="0.3">
      <c r="A32" s="26" t="s">
        <v>23</v>
      </c>
      <c r="B32" s="18"/>
      <c r="C32" s="52">
        <v>0</v>
      </c>
      <c r="D32" s="53"/>
      <c r="E32" s="53"/>
      <c r="F32" s="53"/>
      <c r="G32" s="47"/>
      <c r="H32" s="47">
        <v>0</v>
      </c>
      <c r="I32" s="47"/>
      <c r="J32" s="47"/>
      <c r="K32" s="47"/>
      <c r="L32" s="47"/>
      <c r="M32" s="47"/>
      <c r="N32" s="48"/>
      <c r="O32" s="67">
        <v>0</v>
      </c>
      <c r="P32" s="45">
        <f t="shared" si="7"/>
        <v>0</v>
      </c>
    </row>
    <row r="33" spans="1:16" x14ac:dyDescent="0.3">
      <c r="A33" s="26" t="s">
        <v>35</v>
      </c>
      <c r="B33" s="18"/>
      <c r="C33" s="52"/>
      <c r="D33" s="53"/>
      <c r="E33" s="53"/>
      <c r="F33" s="53"/>
      <c r="G33" s="47"/>
      <c r="H33" s="47"/>
      <c r="I33" s="47"/>
      <c r="J33" s="47"/>
      <c r="K33" s="47"/>
      <c r="L33" s="47"/>
      <c r="M33" s="47"/>
      <c r="N33" s="48"/>
      <c r="O33" s="67"/>
      <c r="P33" s="45">
        <f t="shared" si="7"/>
        <v>0</v>
      </c>
    </row>
    <row r="34" spans="1:16" x14ac:dyDescent="0.3">
      <c r="A34" s="26" t="s">
        <v>36</v>
      </c>
      <c r="B34" s="18"/>
      <c r="C34" s="52"/>
      <c r="D34" s="53"/>
      <c r="E34" s="53"/>
      <c r="F34" s="53"/>
      <c r="G34" s="47"/>
      <c r="H34" s="47"/>
      <c r="I34" s="47"/>
      <c r="J34" s="47"/>
      <c r="K34" s="47"/>
      <c r="L34" s="47"/>
      <c r="M34" s="47"/>
      <c r="N34" s="48"/>
      <c r="O34" s="47"/>
      <c r="P34" s="45">
        <f t="shared" si="7"/>
        <v>0</v>
      </c>
    </row>
    <row r="35" spans="1:16" x14ac:dyDescent="0.3">
      <c r="A35" s="26" t="s">
        <v>37</v>
      </c>
      <c r="B35" s="18"/>
      <c r="C35" s="52">
        <v>3800000</v>
      </c>
      <c r="D35" s="53"/>
      <c r="E35" s="53"/>
      <c r="F35" s="53"/>
      <c r="G35" s="42"/>
      <c r="H35" s="15">
        <v>3790800</v>
      </c>
      <c r="I35" s="47"/>
      <c r="J35" s="47"/>
      <c r="K35" s="47"/>
      <c r="L35" s="47"/>
      <c r="M35" s="47"/>
      <c r="N35" s="48"/>
      <c r="O35" s="47"/>
      <c r="P35" s="45">
        <f t="shared" si="7"/>
        <v>3790800</v>
      </c>
    </row>
    <row r="36" spans="1:16" x14ac:dyDescent="0.3">
      <c r="A36" s="26" t="s">
        <v>38</v>
      </c>
      <c r="B36" s="18"/>
      <c r="C36" s="52"/>
      <c r="D36" s="53"/>
      <c r="E36" s="53"/>
      <c r="F36" s="53"/>
      <c r="G36" s="47"/>
      <c r="H36" s="47"/>
      <c r="J36" s="69"/>
      <c r="K36" s="47"/>
      <c r="L36" s="47"/>
      <c r="M36" s="47"/>
      <c r="N36" s="48"/>
      <c r="O36" s="47"/>
      <c r="P36" s="45">
        <f t="shared" si="7"/>
        <v>0</v>
      </c>
    </row>
    <row r="37" spans="1:16" x14ac:dyDescent="0.3">
      <c r="A37" s="26" t="s">
        <v>24</v>
      </c>
      <c r="B37" s="18"/>
      <c r="C37" s="52">
        <v>0</v>
      </c>
      <c r="D37" s="53"/>
      <c r="E37" s="53"/>
      <c r="F37" s="53"/>
      <c r="G37" s="47"/>
      <c r="H37" s="47"/>
      <c r="I37" s="47"/>
      <c r="J37" s="47"/>
      <c r="K37" s="47"/>
      <c r="L37" s="47"/>
      <c r="M37" s="47"/>
      <c r="N37" s="48"/>
      <c r="O37" s="47"/>
      <c r="P37" s="45">
        <f t="shared" si="7"/>
        <v>0</v>
      </c>
    </row>
    <row r="38" spans="1:16" x14ac:dyDescent="0.3">
      <c r="A38" s="26" t="s">
        <v>39</v>
      </c>
      <c r="B38" s="6"/>
      <c r="C38" s="52"/>
      <c r="D38" s="53"/>
      <c r="E38" s="53"/>
      <c r="F38" s="53"/>
      <c r="G38" s="47"/>
      <c r="H38" s="47"/>
      <c r="I38" s="47"/>
      <c r="J38" s="47"/>
      <c r="K38" s="47"/>
      <c r="L38" s="47"/>
      <c r="M38" s="47"/>
      <c r="N38" s="48"/>
      <c r="O38" s="47"/>
      <c r="P38" s="45">
        <f t="shared" si="7"/>
        <v>0</v>
      </c>
    </row>
    <row r="39" spans="1:16" x14ac:dyDescent="0.3">
      <c r="A39" s="24" t="s">
        <v>98</v>
      </c>
      <c r="B39" s="47"/>
      <c r="C39" s="43">
        <f>C40</f>
        <v>0</v>
      </c>
      <c r="D39" s="58"/>
      <c r="E39" s="58"/>
      <c r="F39" s="58"/>
      <c r="G39" s="43"/>
      <c r="H39" s="43"/>
      <c r="I39" s="43"/>
      <c r="J39" s="43"/>
      <c r="K39" s="43"/>
      <c r="L39" s="43"/>
      <c r="M39" s="43"/>
      <c r="N39" s="44"/>
      <c r="O39" s="43">
        <f>+O40</f>
        <v>0</v>
      </c>
      <c r="P39" s="45">
        <f>+O39</f>
        <v>0</v>
      </c>
    </row>
    <row r="40" spans="1:16" x14ac:dyDescent="0.3">
      <c r="A40" s="26" t="s">
        <v>99</v>
      </c>
      <c r="B40" s="47">
        <v>0</v>
      </c>
      <c r="C40" s="47">
        <v>0</v>
      </c>
      <c r="D40" s="53"/>
      <c r="E40" s="53"/>
      <c r="F40" s="53"/>
      <c r="G40" s="47"/>
      <c r="H40" s="47"/>
      <c r="I40" s="47"/>
      <c r="J40" s="47"/>
      <c r="K40" s="47"/>
      <c r="L40" s="47"/>
      <c r="M40" s="47"/>
      <c r="N40" s="48"/>
      <c r="O40" s="47">
        <v>0</v>
      </c>
      <c r="P40" s="45">
        <f>+O40</f>
        <v>0</v>
      </c>
    </row>
    <row r="41" spans="1:16" x14ac:dyDescent="0.3">
      <c r="A41" s="24" t="s">
        <v>40</v>
      </c>
      <c r="B41" s="5">
        <f>SUM(B42:B48)</f>
        <v>700000000</v>
      </c>
      <c r="C41" s="5">
        <f>SUM(C42:C48)</f>
        <v>825000000</v>
      </c>
      <c r="D41" s="5">
        <f t="shared" ref="D41:O41" si="8">SUM(D42:D48)</f>
        <v>0</v>
      </c>
      <c r="E41" s="5">
        <f t="shared" si="8"/>
        <v>1</v>
      </c>
      <c r="F41" s="5">
        <f t="shared" si="8"/>
        <v>245000000</v>
      </c>
      <c r="G41" s="5">
        <f t="shared" si="8"/>
        <v>4999999</v>
      </c>
      <c r="H41" s="5">
        <f t="shared" si="8"/>
        <v>0</v>
      </c>
      <c r="I41" s="5">
        <f t="shared" si="8"/>
        <v>0</v>
      </c>
      <c r="J41" s="5">
        <f t="shared" si="8"/>
        <v>0</v>
      </c>
      <c r="K41" s="5">
        <f t="shared" si="8"/>
        <v>0</v>
      </c>
      <c r="L41" s="5">
        <f>SUM(L42:L48)</f>
        <v>0</v>
      </c>
      <c r="M41" s="5">
        <f t="shared" si="8"/>
        <v>0</v>
      </c>
      <c r="N41" s="29">
        <f t="shared" si="8"/>
        <v>0</v>
      </c>
      <c r="O41" s="5">
        <f t="shared" si="8"/>
        <v>0</v>
      </c>
      <c r="P41" s="45">
        <f>SUM(D41:O41)</f>
        <v>250000000</v>
      </c>
    </row>
    <row r="42" spans="1:16" x14ac:dyDescent="0.3">
      <c r="A42" s="26" t="s">
        <v>41</v>
      </c>
      <c r="B42" s="18"/>
      <c r="C42" s="52"/>
      <c r="D42" s="53"/>
      <c r="E42" s="53"/>
      <c r="F42" s="53"/>
      <c r="G42" s="47"/>
      <c r="H42" s="47"/>
      <c r="I42" s="47"/>
      <c r="J42" s="47"/>
      <c r="K42" s="47"/>
      <c r="L42" s="47"/>
      <c r="M42" s="47"/>
      <c r="N42" s="48"/>
      <c r="O42" s="47"/>
      <c r="P42" s="45">
        <f t="shared" si="7"/>
        <v>0</v>
      </c>
    </row>
    <row r="43" spans="1:16" x14ac:dyDescent="0.3">
      <c r="A43" s="26" t="s">
        <v>42</v>
      </c>
      <c r="B43" s="18"/>
      <c r="C43" s="52"/>
      <c r="D43" s="53"/>
      <c r="E43" s="53"/>
      <c r="F43" s="53"/>
      <c r="G43" s="47"/>
      <c r="H43" s="47"/>
      <c r="I43" s="47"/>
      <c r="J43" s="47"/>
      <c r="K43" s="47"/>
      <c r="L43" s="47"/>
      <c r="M43" s="47"/>
      <c r="N43" s="48"/>
      <c r="O43" s="47"/>
      <c r="P43" s="45">
        <f t="shared" si="7"/>
        <v>0</v>
      </c>
    </row>
    <row r="44" spans="1:16" x14ac:dyDescent="0.3">
      <c r="A44" s="26" t="s">
        <v>43</v>
      </c>
      <c r="B44" s="18"/>
      <c r="C44" s="52"/>
      <c r="D44" s="53"/>
      <c r="E44" s="53"/>
      <c r="F44" s="53"/>
      <c r="G44" s="47"/>
      <c r="H44" s="47"/>
      <c r="I44" s="47"/>
      <c r="J44" s="47"/>
      <c r="K44" s="47"/>
      <c r="L44" s="47"/>
      <c r="M44" s="47"/>
      <c r="N44" s="48"/>
      <c r="O44" s="47"/>
      <c r="P44" s="45">
        <f t="shared" si="7"/>
        <v>0</v>
      </c>
    </row>
    <row r="45" spans="1:16" x14ac:dyDescent="0.3">
      <c r="A45" s="26" t="s">
        <v>44</v>
      </c>
      <c r="B45" s="47">
        <v>700000000</v>
      </c>
      <c r="C45" s="52">
        <v>825000000</v>
      </c>
      <c r="D45" s="47">
        <v>0</v>
      </c>
      <c r="E45" s="18">
        <v>1</v>
      </c>
      <c r="F45" s="15">
        <v>245000000</v>
      </c>
      <c r="G45" s="47">
        <v>4999999</v>
      </c>
      <c r="H45" s="42"/>
      <c r="I45" s="47">
        <v>0</v>
      </c>
      <c r="J45" s="69">
        <v>0</v>
      </c>
      <c r="K45" s="15">
        <v>0</v>
      </c>
      <c r="L45" s="67">
        <v>0</v>
      </c>
      <c r="M45" s="67">
        <v>0</v>
      </c>
      <c r="N45" s="42">
        <v>0</v>
      </c>
      <c r="O45" s="67">
        <v>0</v>
      </c>
      <c r="P45" s="45">
        <f>SUM(D45:O45)</f>
        <v>250000000</v>
      </c>
    </row>
    <row r="46" spans="1:16" x14ac:dyDescent="0.3">
      <c r="A46" s="26" t="s">
        <v>45</v>
      </c>
      <c r="B46" s="18">
        <v>0</v>
      </c>
      <c r="C46" s="52"/>
      <c r="D46" s="53"/>
      <c r="F46" s="53"/>
      <c r="G46" s="47"/>
      <c r="H46" s="47"/>
      <c r="I46" s="47"/>
      <c r="J46" s="47"/>
      <c r="K46" s="47"/>
      <c r="L46" s="47"/>
      <c r="M46" s="47"/>
      <c r="N46" s="48"/>
      <c r="O46" s="47"/>
      <c r="P46" s="45">
        <f t="shared" si="7"/>
        <v>0</v>
      </c>
    </row>
    <row r="47" spans="1:16" x14ac:dyDescent="0.3">
      <c r="A47" s="26" t="s">
        <v>46</v>
      </c>
      <c r="B47" s="18"/>
      <c r="C47" s="52"/>
      <c r="D47" s="53"/>
      <c r="E47" s="53"/>
      <c r="F47" s="53"/>
      <c r="G47" s="47"/>
      <c r="H47" s="47"/>
      <c r="I47" s="47"/>
      <c r="J47" s="47"/>
      <c r="K47" s="47"/>
      <c r="L47" s="47"/>
      <c r="M47" s="47"/>
      <c r="N47" s="48"/>
      <c r="O47" s="47"/>
      <c r="P47" s="45">
        <f t="shared" si="7"/>
        <v>0</v>
      </c>
    </row>
    <row r="48" spans="1:16" x14ac:dyDescent="0.3">
      <c r="A48" s="26" t="s">
        <v>47</v>
      </c>
      <c r="B48" s="18"/>
      <c r="C48" s="52"/>
      <c r="D48" s="53"/>
      <c r="E48" s="53"/>
      <c r="F48" s="53"/>
      <c r="G48" s="47"/>
      <c r="H48" s="47"/>
      <c r="I48" s="47"/>
      <c r="J48" s="47"/>
      <c r="K48" s="47"/>
      <c r="L48" s="47"/>
      <c r="M48" s="47"/>
      <c r="N48" s="48"/>
      <c r="O48" s="47"/>
      <c r="P48" s="45">
        <f t="shared" si="7"/>
        <v>0</v>
      </c>
    </row>
    <row r="49" spans="1:16" x14ac:dyDescent="0.3">
      <c r="A49" s="24" t="s">
        <v>25</v>
      </c>
      <c r="B49" s="5">
        <f>B50+B51+B52+B54+B56+B57+B53+B55</f>
        <v>132876925</v>
      </c>
      <c r="C49" s="5">
        <f>SUM(C50:C57)</f>
        <v>379086621.19</v>
      </c>
      <c r="D49" s="53"/>
      <c r="E49" s="53"/>
      <c r="F49" s="5">
        <f>+F50+F51+F52+F54+F56+F57</f>
        <v>0</v>
      </c>
      <c r="G49" s="43">
        <f t="shared" ref="G49:O49" si="9">SUM(G50:G57)</f>
        <v>9793402.6999999993</v>
      </c>
      <c r="H49" s="43">
        <f t="shared" si="9"/>
        <v>3644000.7600000002</v>
      </c>
      <c r="I49" s="43">
        <f t="shared" si="9"/>
        <v>0</v>
      </c>
      <c r="J49" s="43">
        <f t="shared" si="9"/>
        <v>0</v>
      </c>
      <c r="K49" s="43">
        <f t="shared" si="9"/>
        <v>0</v>
      </c>
      <c r="L49" s="43">
        <f t="shared" si="9"/>
        <v>0</v>
      </c>
      <c r="M49" s="43">
        <f t="shared" si="9"/>
        <v>0</v>
      </c>
      <c r="N49" s="44">
        <f t="shared" si="9"/>
        <v>0</v>
      </c>
      <c r="O49" s="43">
        <f t="shared" si="9"/>
        <v>0</v>
      </c>
      <c r="P49" s="45">
        <f>SUM(D49:O49)</f>
        <v>13437403.459999999</v>
      </c>
    </row>
    <row r="50" spans="1:16" x14ac:dyDescent="0.3">
      <c r="A50" s="26" t="s">
        <v>26</v>
      </c>
      <c r="B50" s="67">
        <v>17003327</v>
      </c>
      <c r="C50" s="52">
        <v>66699669.439999998</v>
      </c>
      <c r="D50" s="53"/>
      <c r="E50" s="53"/>
      <c r="F50" s="53"/>
      <c r="G50" s="47">
        <v>6720168.9100000001</v>
      </c>
      <c r="H50" s="67">
        <v>1050829.6399999999</v>
      </c>
      <c r="I50" s="47">
        <v>0</v>
      </c>
      <c r="J50" s="15">
        <v>0</v>
      </c>
      <c r="K50" s="67">
        <v>0</v>
      </c>
      <c r="L50" s="15">
        <v>0</v>
      </c>
      <c r="M50" s="67">
        <v>0</v>
      </c>
      <c r="N50" s="42">
        <v>0</v>
      </c>
      <c r="O50" s="47">
        <v>0</v>
      </c>
      <c r="P50" s="45">
        <f>SUM(D50:O50)</f>
        <v>7770998.5499999998</v>
      </c>
    </row>
    <row r="51" spans="1:16" x14ac:dyDescent="0.3">
      <c r="A51" s="26" t="s">
        <v>27</v>
      </c>
      <c r="B51" s="67">
        <v>6500000</v>
      </c>
      <c r="C51" s="52">
        <v>5031113.16</v>
      </c>
      <c r="D51" s="53"/>
      <c r="E51" s="53"/>
      <c r="F51" s="52">
        <v>0</v>
      </c>
      <c r="G51" s="47"/>
      <c r="H51" s="15">
        <v>343061.4</v>
      </c>
      <c r="I51" s="47"/>
      <c r="J51" s="67">
        <v>0</v>
      </c>
      <c r="K51" s="47"/>
      <c r="L51" s="47"/>
      <c r="M51" s="47"/>
      <c r="N51" s="48"/>
      <c r="O51" s="47"/>
      <c r="P51" s="45">
        <f t="shared" ref="P51:P56" si="10">SUM(D51:O51)</f>
        <v>343061.4</v>
      </c>
    </row>
    <row r="52" spans="1:16" x14ac:dyDescent="0.3">
      <c r="A52" s="26" t="s">
        <v>28</v>
      </c>
      <c r="B52" s="68">
        <v>173275</v>
      </c>
      <c r="C52" s="52">
        <v>243275</v>
      </c>
      <c r="D52" s="53"/>
      <c r="E52" s="53"/>
      <c r="F52" s="53"/>
      <c r="G52" s="47"/>
      <c r="H52" s="47"/>
      <c r="I52" s="47"/>
      <c r="J52" s="67"/>
      <c r="K52" s="47"/>
      <c r="L52" s="47"/>
      <c r="M52" s="47"/>
      <c r="N52" s="48"/>
      <c r="O52" s="47"/>
      <c r="P52" s="45">
        <f t="shared" si="10"/>
        <v>0</v>
      </c>
    </row>
    <row r="53" spans="1:16" x14ac:dyDescent="0.3">
      <c r="A53" s="26" t="s">
        <v>29</v>
      </c>
      <c r="B53" s="67">
        <v>431000</v>
      </c>
      <c r="C53" s="52">
        <v>158252594.81999999</v>
      </c>
      <c r="D53" s="53"/>
      <c r="E53" s="53"/>
      <c r="F53" s="53"/>
      <c r="G53" s="47">
        <v>0</v>
      </c>
      <c r="H53" s="47"/>
      <c r="I53" s="47"/>
      <c r="J53" s="15">
        <v>0</v>
      </c>
      <c r="K53" s="47">
        <v>0</v>
      </c>
      <c r="L53" s="47">
        <v>0</v>
      </c>
      <c r="M53" s="47"/>
      <c r="N53" s="67">
        <v>0</v>
      </c>
      <c r="O53" s="47"/>
      <c r="P53" s="45">
        <f t="shared" si="10"/>
        <v>0</v>
      </c>
    </row>
    <row r="54" spans="1:16" x14ac:dyDescent="0.3">
      <c r="A54" s="26" t="s">
        <v>30</v>
      </c>
      <c r="B54" s="68">
        <v>106969323</v>
      </c>
      <c r="C54" s="52">
        <v>140615299.81</v>
      </c>
      <c r="D54" s="53"/>
      <c r="E54" s="53"/>
      <c r="F54" s="52">
        <v>0</v>
      </c>
      <c r="G54" s="42">
        <v>1581566.68</v>
      </c>
      <c r="H54" s="67">
        <v>2009609.2</v>
      </c>
      <c r="I54" s="42">
        <v>0</v>
      </c>
      <c r="J54" s="47"/>
      <c r="K54" s="47"/>
      <c r="L54" s="47"/>
      <c r="M54" s="47"/>
      <c r="N54" s="42">
        <v>0</v>
      </c>
      <c r="O54" s="67">
        <v>0</v>
      </c>
      <c r="P54" s="45">
        <f>SUM(D54:O54)</f>
        <v>3591175.88</v>
      </c>
    </row>
    <row r="55" spans="1:16" x14ac:dyDescent="0.3">
      <c r="A55" s="26" t="s">
        <v>48</v>
      </c>
      <c r="B55" s="15">
        <v>300000</v>
      </c>
      <c r="C55" s="52">
        <v>778000.52</v>
      </c>
      <c r="D55" s="53"/>
      <c r="E55" s="53"/>
      <c r="F55" s="53"/>
      <c r="G55" s="47"/>
      <c r="H55" s="15">
        <v>240500.52</v>
      </c>
      <c r="I55" s="47"/>
      <c r="J55" s="47"/>
      <c r="K55" s="47"/>
      <c r="L55" s="47"/>
      <c r="M55" s="47"/>
      <c r="N55" s="48"/>
      <c r="O55" s="67"/>
      <c r="P55" s="45">
        <f>SUM(D55:O55)</f>
        <v>240500.52</v>
      </c>
    </row>
    <row r="56" spans="1:16" x14ac:dyDescent="0.3">
      <c r="A56" s="41" t="s">
        <v>97</v>
      </c>
      <c r="B56" s="67">
        <v>1500000</v>
      </c>
      <c r="C56" s="73">
        <v>7466668.4400000004</v>
      </c>
      <c r="D56" s="53"/>
      <c r="E56" s="53"/>
      <c r="F56" s="53"/>
      <c r="G56" s="47">
        <v>1491667.11</v>
      </c>
      <c r="H56" s="47"/>
      <c r="I56" s="47"/>
      <c r="J56" s="47">
        <v>0</v>
      </c>
      <c r="K56" s="47"/>
      <c r="L56" s="47"/>
      <c r="M56" s="47"/>
      <c r="N56" s="48"/>
      <c r="O56" s="47"/>
      <c r="P56" s="45">
        <f t="shared" si="10"/>
        <v>1491667.11</v>
      </c>
    </row>
    <row r="57" spans="1:16" x14ac:dyDescent="0.3">
      <c r="A57" s="26" t="s">
        <v>49</v>
      </c>
      <c r="B57" s="74"/>
      <c r="C57" s="52"/>
      <c r="D57" s="53"/>
      <c r="E57" s="53"/>
      <c r="F57" s="53"/>
      <c r="G57" s="47"/>
      <c r="H57" s="47"/>
      <c r="I57" s="47"/>
      <c r="J57" s="47"/>
      <c r="K57" s="47"/>
      <c r="L57" s="47"/>
      <c r="M57" s="47"/>
      <c r="N57" s="48"/>
      <c r="O57" s="47"/>
      <c r="P57" s="45">
        <f t="shared" si="7"/>
        <v>0</v>
      </c>
    </row>
    <row r="58" spans="1:16" x14ac:dyDescent="0.3">
      <c r="A58" s="24" t="s">
        <v>50</v>
      </c>
      <c r="B58" s="5">
        <f>B59+B60+B61+B62</f>
        <v>205000000</v>
      </c>
      <c r="C58" s="5">
        <f>SUM(C59:C62)</f>
        <v>387973179.77999997</v>
      </c>
      <c r="D58" s="5">
        <f>+D59+D60+D61+D62</f>
        <v>0</v>
      </c>
      <c r="E58" s="5">
        <f>+E59+E60+E61+E62</f>
        <v>0</v>
      </c>
      <c r="F58" s="5">
        <f>+F59+F60+F61+F62</f>
        <v>0</v>
      </c>
      <c r="G58" s="43">
        <f t="shared" ref="G58:O58" si="11">SUM(G59:G62)</f>
        <v>0</v>
      </c>
      <c r="H58" s="43">
        <f t="shared" si="11"/>
        <v>0</v>
      </c>
      <c r="I58" s="43">
        <f t="shared" si="11"/>
        <v>0</v>
      </c>
      <c r="J58" s="43">
        <f t="shared" si="11"/>
        <v>0</v>
      </c>
      <c r="K58" s="43">
        <f t="shared" si="11"/>
        <v>0</v>
      </c>
      <c r="L58" s="43">
        <f>SUM(L59:L62)</f>
        <v>0</v>
      </c>
      <c r="M58" s="43">
        <f t="shared" si="11"/>
        <v>0</v>
      </c>
      <c r="N58" s="44">
        <f t="shared" si="11"/>
        <v>0</v>
      </c>
      <c r="O58" s="43">
        <f t="shared" si="11"/>
        <v>0</v>
      </c>
      <c r="P58" s="45">
        <f>SUM(D58:O58)</f>
        <v>0</v>
      </c>
    </row>
    <row r="59" spans="1:16" x14ac:dyDescent="0.3">
      <c r="A59" s="26" t="s">
        <v>51</v>
      </c>
      <c r="B59" s="67">
        <v>75000000</v>
      </c>
      <c r="C59" s="52">
        <v>137743446.94</v>
      </c>
      <c r="D59" s="18"/>
      <c r="E59" s="18"/>
      <c r="F59" s="53"/>
      <c r="G59" s="47">
        <v>0</v>
      </c>
      <c r="H59" s="47"/>
      <c r="I59" s="47"/>
      <c r="J59" s="47"/>
      <c r="K59" s="47"/>
      <c r="L59" s="47"/>
      <c r="M59" s="67">
        <v>0</v>
      </c>
      <c r="N59" s="48">
        <v>0</v>
      </c>
      <c r="O59" s="47">
        <v>0</v>
      </c>
      <c r="P59" s="45">
        <f>SUM(D59:O59)</f>
        <v>0</v>
      </c>
    </row>
    <row r="60" spans="1:16" x14ac:dyDescent="0.3">
      <c r="A60" s="26" t="s">
        <v>52</v>
      </c>
      <c r="B60" s="15">
        <v>130000000</v>
      </c>
      <c r="C60" s="52">
        <v>250229732.84</v>
      </c>
      <c r="D60" s="53"/>
      <c r="E60" s="53"/>
      <c r="F60" s="18"/>
      <c r="G60" s="42">
        <v>0</v>
      </c>
      <c r="H60" s="47">
        <v>0</v>
      </c>
      <c r="I60" s="42">
        <v>0</v>
      </c>
      <c r="J60" s="47"/>
      <c r="K60" s="15">
        <v>0</v>
      </c>
      <c r="L60" s="47"/>
      <c r="M60" s="67">
        <v>0</v>
      </c>
      <c r="N60" s="42">
        <v>0</v>
      </c>
      <c r="O60" s="47"/>
      <c r="P60" s="45">
        <f>SUM(D60:O60)</f>
        <v>0</v>
      </c>
    </row>
    <row r="61" spans="1:16" x14ac:dyDescent="0.3">
      <c r="A61" s="26" t="s">
        <v>53</v>
      </c>
      <c r="B61" s="18"/>
      <c r="C61" s="52"/>
      <c r="D61" s="53"/>
      <c r="E61" s="53"/>
      <c r="F61" s="53"/>
      <c r="G61" s="47"/>
      <c r="H61" s="47"/>
      <c r="I61" s="47"/>
      <c r="J61" s="47"/>
      <c r="K61" s="47"/>
      <c r="L61" s="47"/>
      <c r="M61" s="47"/>
      <c r="N61" s="48"/>
      <c r="O61" s="47"/>
      <c r="P61" s="45">
        <f t="shared" si="7"/>
        <v>0</v>
      </c>
    </row>
    <row r="62" spans="1:16" ht="28.8" x14ac:dyDescent="0.3">
      <c r="A62" s="26" t="s">
        <v>54</v>
      </c>
      <c r="B62" s="18"/>
      <c r="C62" s="52"/>
      <c r="D62" s="53"/>
      <c r="E62" s="53"/>
      <c r="F62" s="53"/>
      <c r="G62" s="47"/>
      <c r="H62" s="47"/>
      <c r="I62" s="47"/>
      <c r="J62" s="47"/>
      <c r="K62" s="47"/>
      <c r="L62" s="47"/>
      <c r="M62" s="47"/>
      <c r="N62" s="48"/>
      <c r="O62" s="47"/>
      <c r="P62" s="45">
        <f t="shared" si="7"/>
        <v>0</v>
      </c>
    </row>
    <row r="63" spans="1:16" x14ac:dyDescent="0.3">
      <c r="A63" s="24" t="s">
        <v>55</v>
      </c>
      <c r="B63" s="5"/>
      <c r="C63" s="5"/>
      <c r="D63" s="53"/>
      <c r="E63" s="53"/>
      <c r="F63" s="53"/>
      <c r="G63" s="43"/>
      <c r="H63" s="43"/>
      <c r="I63" s="43"/>
      <c r="J63" s="43"/>
      <c r="K63" s="43"/>
      <c r="L63" s="43"/>
      <c r="M63" s="43"/>
      <c r="N63" s="44"/>
      <c r="O63" s="43"/>
      <c r="P63" s="45">
        <f t="shared" si="7"/>
        <v>0</v>
      </c>
    </row>
    <row r="64" spans="1:16" x14ac:dyDescent="0.3">
      <c r="A64" s="26" t="s">
        <v>56</v>
      </c>
      <c r="B64" s="18"/>
      <c r="C64" s="52"/>
      <c r="D64" s="53"/>
      <c r="E64" s="53"/>
      <c r="F64" s="53"/>
      <c r="G64" s="47"/>
      <c r="H64" s="47"/>
      <c r="I64" s="47"/>
      <c r="J64" s="47"/>
      <c r="K64" s="47"/>
      <c r="L64" s="47"/>
      <c r="M64" s="47"/>
      <c r="N64" s="48"/>
      <c r="O64" s="47"/>
      <c r="P64" s="45">
        <f t="shared" si="7"/>
        <v>0</v>
      </c>
    </row>
    <row r="65" spans="1:16" x14ac:dyDescent="0.3">
      <c r="A65" s="26" t="s">
        <v>57</v>
      </c>
      <c r="B65" s="18"/>
      <c r="C65" s="52"/>
      <c r="D65" s="53"/>
      <c r="E65" s="53"/>
      <c r="F65" s="53"/>
      <c r="G65" s="47"/>
      <c r="H65" s="47"/>
      <c r="I65" s="47"/>
      <c r="J65" s="47"/>
      <c r="K65" s="47"/>
      <c r="L65" s="47"/>
      <c r="M65" s="47"/>
      <c r="N65" s="48"/>
      <c r="O65" s="47"/>
      <c r="P65" s="45">
        <f t="shared" si="7"/>
        <v>0</v>
      </c>
    </row>
    <row r="66" spans="1:16" x14ac:dyDescent="0.3">
      <c r="A66" s="24" t="s">
        <v>58</v>
      </c>
      <c r="B66" s="5"/>
      <c r="C66" s="5"/>
      <c r="D66" s="53"/>
      <c r="E66" s="53"/>
      <c r="F66" s="53"/>
      <c r="G66" s="43"/>
      <c r="H66" s="43"/>
      <c r="I66" s="43"/>
      <c r="J66" s="43"/>
      <c r="K66" s="43"/>
      <c r="L66" s="43"/>
      <c r="M66" s="43"/>
      <c r="N66" s="44"/>
      <c r="O66" s="43"/>
      <c r="P66" s="45">
        <f t="shared" si="7"/>
        <v>0</v>
      </c>
    </row>
    <row r="67" spans="1:16" x14ac:dyDescent="0.3">
      <c r="A67" s="26" t="s">
        <v>59</v>
      </c>
      <c r="B67" s="18"/>
      <c r="C67" s="52"/>
      <c r="D67" s="53"/>
      <c r="E67" s="53"/>
      <c r="F67" s="53"/>
      <c r="G67" s="47"/>
      <c r="H67" s="47"/>
      <c r="I67" s="47"/>
      <c r="J67" s="47"/>
      <c r="K67" s="47"/>
      <c r="L67" s="47"/>
      <c r="M67" s="47"/>
      <c r="N67" s="48"/>
      <c r="O67" s="47"/>
      <c r="P67" s="45">
        <f t="shared" si="7"/>
        <v>0</v>
      </c>
    </row>
    <row r="68" spans="1:16" x14ac:dyDescent="0.3">
      <c r="A68" s="26" t="s">
        <v>60</v>
      </c>
      <c r="B68" s="18"/>
      <c r="C68" s="52"/>
      <c r="D68" s="53"/>
      <c r="E68" s="53"/>
      <c r="F68" s="53"/>
      <c r="G68" s="47"/>
      <c r="H68" s="47"/>
      <c r="I68" s="47"/>
      <c r="J68" s="47"/>
      <c r="K68" s="47"/>
      <c r="L68" s="47"/>
      <c r="M68" s="47"/>
      <c r="N68" s="48"/>
      <c r="O68" s="47"/>
      <c r="P68" s="45">
        <f t="shared" si="7"/>
        <v>0</v>
      </c>
    </row>
    <row r="69" spans="1:16" x14ac:dyDescent="0.3">
      <c r="A69" s="26" t="s">
        <v>61</v>
      </c>
      <c r="B69" s="18"/>
      <c r="C69" s="52"/>
      <c r="D69" s="53"/>
      <c r="E69" s="53"/>
      <c r="F69" s="53"/>
      <c r="G69" s="47"/>
      <c r="H69" s="47"/>
      <c r="I69" s="47"/>
      <c r="J69" s="47"/>
      <c r="K69" s="47"/>
      <c r="L69" s="47"/>
      <c r="M69" s="47"/>
      <c r="N69" s="48"/>
      <c r="O69" s="47"/>
      <c r="P69" s="45">
        <f t="shared" si="7"/>
        <v>0</v>
      </c>
    </row>
    <row r="70" spans="1:16" x14ac:dyDescent="0.3">
      <c r="A70" s="25" t="s">
        <v>31</v>
      </c>
      <c r="B70" s="11">
        <f>B8+B12+B22+B31+B49+B58+B41</f>
        <v>4431281406</v>
      </c>
      <c r="C70" s="11">
        <f>C8+C12+C22+C39+C41+C49+C58+C63+C66+C31</f>
        <v>5199450674.4599991</v>
      </c>
      <c r="D70" s="11">
        <f>D8+D12+D22+D31+D49+D58+D41</f>
        <v>69205115.159999996</v>
      </c>
      <c r="E70" s="11">
        <f>+E8+E12+E22+E31+E49+E58+E41</f>
        <v>64794020.880000003</v>
      </c>
      <c r="F70" s="11">
        <f>F8+F12+F22+F41+F49+F58</f>
        <v>512792167.52999997</v>
      </c>
      <c r="G70" s="11">
        <f>G8+G12+G22+G31+G41+G49+G58+G63+G66</f>
        <v>121461269.16000001</v>
      </c>
      <c r="H70" s="11">
        <f>H8+H12+H22+H31+H41+H49+H58+H63+H66</f>
        <v>364257099.38</v>
      </c>
      <c r="I70" s="11">
        <f t="shared" ref="I70:O70" si="12">+I7</f>
        <v>0</v>
      </c>
      <c r="J70" s="11">
        <f t="shared" si="12"/>
        <v>0</v>
      </c>
      <c r="K70" s="11">
        <f t="shared" si="12"/>
        <v>0</v>
      </c>
      <c r="L70" s="11">
        <f t="shared" si="12"/>
        <v>0</v>
      </c>
      <c r="M70" s="11">
        <f t="shared" si="12"/>
        <v>0</v>
      </c>
      <c r="N70" s="30">
        <f t="shared" si="12"/>
        <v>0</v>
      </c>
      <c r="O70" s="11">
        <f t="shared" si="12"/>
        <v>0</v>
      </c>
      <c r="P70" s="45">
        <f>SUM(D70:O70)</f>
        <v>1132509672.1099999</v>
      </c>
    </row>
    <row r="71" spans="1:16" x14ac:dyDescent="0.3">
      <c r="A71" s="26"/>
      <c r="B71" s="18"/>
      <c r="C71" s="52"/>
      <c r="D71" s="53"/>
      <c r="E71" s="53"/>
      <c r="F71" s="53"/>
      <c r="G71" s="47"/>
      <c r="H71" s="47"/>
      <c r="I71" s="47"/>
      <c r="J71" s="47"/>
      <c r="K71" s="47"/>
      <c r="L71" s="47"/>
      <c r="M71" s="47"/>
      <c r="N71" s="48"/>
      <c r="O71" s="47"/>
      <c r="P71" s="45">
        <f t="shared" si="7"/>
        <v>0</v>
      </c>
    </row>
    <row r="72" spans="1:16" x14ac:dyDescent="0.3">
      <c r="A72" s="24" t="s">
        <v>62</v>
      </c>
      <c r="B72" s="5">
        <f>+B73+B76+B79</f>
        <v>0</v>
      </c>
      <c r="C72" s="5">
        <f>+C73+C76+C79</f>
        <v>0</v>
      </c>
      <c r="D72" s="53"/>
      <c r="E72" s="53"/>
      <c r="F72" s="53"/>
      <c r="G72" s="47">
        <f>G73+G76+G79</f>
        <v>0</v>
      </c>
      <c r="H72" s="47">
        <f>H73+H76+H79</f>
        <v>0</v>
      </c>
      <c r="I72" s="47"/>
      <c r="J72" s="47"/>
      <c r="K72" s="47"/>
      <c r="L72" s="47"/>
      <c r="M72" s="47"/>
      <c r="N72" s="48"/>
      <c r="O72" s="47"/>
      <c r="P72" s="45">
        <f t="shared" si="7"/>
        <v>0</v>
      </c>
    </row>
    <row r="73" spans="1:16" x14ac:dyDescent="0.3">
      <c r="A73" s="24" t="s">
        <v>63</v>
      </c>
      <c r="B73" s="5">
        <f>B74+B75</f>
        <v>0</v>
      </c>
      <c r="C73" s="5">
        <f>C74+C75</f>
        <v>0</v>
      </c>
      <c r="D73" s="53"/>
      <c r="E73" s="53"/>
      <c r="F73" s="53"/>
      <c r="G73" s="47">
        <f>SUM(G74:G75)</f>
        <v>0</v>
      </c>
      <c r="H73" s="47">
        <f>SUM(H74:H75)</f>
        <v>0</v>
      </c>
      <c r="I73" s="47"/>
      <c r="J73" s="47"/>
      <c r="K73" s="47"/>
      <c r="L73" s="47"/>
      <c r="M73" s="47"/>
      <c r="N73" s="48"/>
      <c r="O73" s="47"/>
      <c r="P73" s="45">
        <f t="shared" si="7"/>
        <v>0</v>
      </c>
    </row>
    <row r="74" spans="1:16" x14ac:dyDescent="0.3">
      <c r="A74" s="26" t="s">
        <v>64</v>
      </c>
      <c r="B74" s="18"/>
      <c r="C74" s="52"/>
      <c r="D74" s="53"/>
      <c r="E74" s="53"/>
      <c r="F74" s="53"/>
      <c r="G74" s="47"/>
      <c r="H74" s="47"/>
      <c r="I74" s="47"/>
      <c r="J74" s="47"/>
      <c r="K74" s="47"/>
      <c r="L74" s="47"/>
      <c r="M74" s="47"/>
      <c r="N74" s="48"/>
      <c r="O74" s="47"/>
      <c r="P74" s="45">
        <f t="shared" si="7"/>
        <v>0</v>
      </c>
    </row>
    <row r="75" spans="1:16" x14ac:dyDescent="0.3">
      <c r="A75" s="26" t="s">
        <v>65</v>
      </c>
      <c r="B75" s="18">
        <v>0</v>
      </c>
      <c r="C75" s="18">
        <v>0</v>
      </c>
      <c r="D75" s="53"/>
      <c r="E75" s="53"/>
      <c r="F75" s="53"/>
      <c r="G75" s="47"/>
      <c r="H75" s="47"/>
      <c r="I75" s="47"/>
      <c r="J75" s="47"/>
      <c r="K75" s="47"/>
      <c r="L75" s="47"/>
      <c r="M75" s="47"/>
      <c r="N75" s="48"/>
      <c r="O75" s="47"/>
      <c r="P75" s="45">
        <f t="shared" si="7"/>
        <v>0</v>
      </c>
    </row>
    <row r="76" spans="1:16" x14ac:dyDescent="0.3">
      <c r="A76" s="24" t="s">
        <v>66</v>
      </c>
      <c r="B76" s="5">
        <f>B77+B78</f>
        <v>0</v>
      </c>
      <c r="C76" s="5">
        <f>C77+C78</f>
        <v>0</v>
      </c>
      <c r="D76" s="53"/>
      <c r="E76" s="53"/>
      <c r="F76" s="53"/>
      <c r="G76" s="47">
        <f>SUM(G77:G78)</f>
        <v>0</v>
      </c>
      <c r="H76" s="47">
        <f>SUM(H77:H78)</f>
        <v>0</v>
      </c>
      <c r="I76" s="47"/>
      <c r="J76" s="47"/>
      <c r="K76" s="47"/>
      <c r="L76" s="47"/>
      <c r="M76" s="47"/>
      <c r="N76" s="48"/>
      <c r="O76" s="47"/>
      <c r="P76" s="45">
        <f t="shared" si="7"/>
        <v>0</v>
      </c>
    </row>
    <row r="77" spans="1:16" x14ac:dyDescent="0.3">
      <c r="A77" s="26" t="s">
        <v>67</v>
      </c>
      <c r="B77" s="18"/>
      <c r="C77" s="18">
        <v>0</v>
      </c>
      <c r="D77" s="53"/>
      <c r="E77" s="53"/>
      <c r="F77" s="53"/>
      <c r="G77" s="47"/>
      <c r="H77" s="47"/>
      <c r="I77" s="47"/>
      <c r="J77" s="47"/>
      <c r="K77" s="47"/>
      <c r="L77" s="47"/>
      <c r="M77" s="47"/>
      <c r="N77" s="48"/>
      <c r="O77" s="47"/>
      <c r="P77" s="45">
        <f t="shared" si="7"/>
        <v>0</v>
      </c>
    </row>
    <row r="78" spans="1:16" x14ac:dyDescent="0.3">
      <c r="A78" s="26" t="s">
        <v>68</v>
      </c>
      <c r="B78" s="18"/>
      <c r="C78" s="52"/>
      <c r="D78" s="53"/>
      <c r="E78" s="53"/>
      <c r="F78" s="53"/>
      <c r="G78" s="47"/>
      <c r="H78" s="47"/>
      <c r="I78" s="47"/>
      <c r="J78" s="47"/>
      <c r="K78" s="47"/>
      <c r="L78" s="47"/>
      <c r="M78" s="47"/>
      <c r="N78" s="48"/>
      <c r="O78" s="47"/>
      <c r="P78" s="45">
        <f t="shared" si="7"/>
        <v>0</v>
      </c>
    </row>
    <row r="79" spans="1:16" x14ac:dyDescent="0.3">
      <c r="A79" s="24" t="s">
        <v>69</v>
      </c>
      <c r="B79" s="5">
        <f>B80</f>
        <v>0</v>
      </c>
      <c r="C79" s="5">
        <f>C80</f>
        <v>0</v>
      </c>
      <c r="D79" s="53"/>
      <c r="E79" s="53"/>
      <c r="F79" s="53"/>
      <c r="G79" s="47">
        <f>G80</f>
        <v>0</v>
      </c>
      <c r="H79" s="47">
        <f>SUM(H80)</f>
        <v>0</v>
      </c>
      <c r="I79" s="47"/>
      <c r="J79" s="47"/>
      <c r="K79" s="47"/>
      <c r="L79" s="47"/>
      <c r="M79" s="47"/>
      <c r="N79" s="48"/>
      <c r="O79" s="47"/>
      <c r="P79" s="45">
        <f t="shared" si="7"/>
        <v>0</v>
      </c>
    </row>
    <row r="80" spans="1:16" x14ac:dyDescent="0.3">
      <c r="A80" s="26" t="s">
        <v>70</v>
      </c>
      <c r="B80" s="18"/>
      <c r="C80" s="52"/>
      <c r="D80" s="53"/>
      <c r="E80" s="53"/>
      <c r="F80" s="53"/>
      <c r="G80" s="47"/>
      <c r="H80" s="47"/>
      <c r="I80" s="47"/>
      <c r="J80" s="47"/>
      <c r="K80" s="47"/>
      <c r="L80" s="47"/>
      <c r="M80" s="47"/>
      <c r="N80" s="48"/>
      <c r="O80" s="47"/>
      <c r="P80" s="45">
        <f t="shared" si="7"/>
        <v>0</v>
      </c>
    </row>
    <row r="81" spans="1:16" x14ac:dyDescent="0.3">
      <c r="A81" s="24" t="s">
        <v>71</v>
      </c>
      <c r="B81" s="10">
        <f>B73+B76+B79</f>
        <v>0</v>
      </c>
      <c r="C81" s="10">
        <f>C73+C76+C79</f>
        <v>0</v>
      </c>
      <c r="D81" s="53"/>
      <c r="E81" s="53"/>
      <c r="F81" s="53"/>
      <c r="G81" s="47">
        <f>G73+G76+G79</f>
        <v>0</v>
      </c>
      <c r="H81" s="47">
        <f>SUM(H73+H76+H79)</f>
        <v>0</v>
      </c>
      <c r="I81" s="47"/>
      <c r="J81" s="47"/>
      <c r="K81" s="47"/>
      <c r="L81" s="47"/>
      <c r="M81" s="47"/>
      <c r="N81" s="48"/>
      <c r="O81" s="47"/>
      <c r="P81" s="45">
        <f>SUM(D81:I81)</f>
        <v>0</v>
      </c>
    </row>
    <row r="82" spans="1:16" x14ac:dyDescent="0.3">
      <c r="A82" s="59"/>
      <c r="B82" s="47"/>
      <c r="C82" s="52"/>
      <c r="D82" s="53"/>
      <c r="E82" s="53"/>
      <c r="F82" s="53"/>
      <c r="G82" s="47"/>
      <c r="H82" s="47"/>
      <c r="I82" s="47"/>
      <c r="J82" s="47"/>
      <c r="K82" s="47"/>
      <c r="L82" s="47"/>
      <c r="M82" s="47"/>
      <c r="N82" s="48"/>
      <c r="O82" s="47"/>
      <c r="P82" s="45">
        <f>SUM(D82:I82)</f>
        <v>0</v>
      </c>
    </row>
    <row r="83" spans="1:16" ht="15.6" x14ac:dyDescent="0.3">
      <c r="A83" s="27" t="s">
        <v>72</v>
      </c>
      <c r="B83" s="10">
        <f>+B70</f>
        <v>4431281406</v>
      </c>
      <c r="C83" s="10">
        <f>C70+C81</f>
        <v>5199450674.4599991</v>
      </c>
      <c r="D83" s="10">
        <f>+D70+D81</f>
        <v>69205115.159999996</v>
      </c>
      <c r="E83" s="10">
        <f>+E8+E12+E22+E31+E49+E58+E41</f>
        <v>64794020.880000003</v>
      </c>
      <c r="F83" s="10">
        <f>+F70+F81</f>
        <v>512792167.52999997</v>
      </c>
      <c r="G83" s="10">
        <f>G70+G81</f>
        <v>121461269.16000001</v>
      </c>
      <c r="H83" s="10">
        <f t="shared" ref="H83:N83" si="13">H70-H81</f>
        <v>364257099.38</v>
      </c>
      <c r="I83" s="10">
        <f t="shared" si="13"/>
        <v>0</v>
      </c>
      <c r="J83" s="10">
        <f t="shared" si="13"/>
        <v>0</v>
      </c>
      <c r="K83" s="10">
        <f t="shared" si="13"/>
        <v>0</v>
      </c>
      <c r="L83" s="10">
        <f>L70-L81</f>
        <v>0</v>
      </c>
      <c r="M83" s="10">
        <f t="shared" si="13"/>
        <v>0</v>
      </c>
      <c r="N83" s="31">
        <f t="shared" si="13"/>
        <v>0</v>
      </c>
      <c r="O83" s="10">
        <f>O70-O81</f>
        <v>0</v>
      </c>
      <c r="P83" s="28">
        <f>P70-P81</f>
        <v>1132509672.1099999</v>
      </c>
    </row>
    <row r="84" spans="1:16" ht="15" thickBot="1" x14ac:dyDescent="0.35">
      <c r="A84" s="60"/>
      <c r="B84" s="61"/>
      <c r="C84" s="62"/>
      <c r="D84" s="61"/>
      <c r="E84" s="61"/>
      <c r="F84" s="61"/>
      <c r="G84" s="63"/>
      <c r="H84" s="63"/>
      <c r="I84" s="63"/>
      <c r="J84" s="63"/>
      <c r="K84" s="63"/>
      <c r="L84" s="63"/>
      <c r="M84" s="63"/>
      <c r="N84" s="63"/>
      <c r="O84" s="63"/>
      <c r="P84" s="64">
        <f>SUM(D84:H84)</f>
        <v>0</v>
      </c>
    </row>
    <row r="85" spans="1:16" ht="24" customHeight="1" x14ac:dyDescent="0.3">
      <c r="A85" s="41"/>
      <c r="B85" s="41"/>
      <c r="C85" s="65"/>
      <c r="D85" s="41"/>
      <c r="E85" s="41"/>
      <c r="F85" s="41"/>
      <c r="G85" s="42"/>
      <c r="H85" s="42"/>
      <c r="I85" s="42"/>
      <c r="J85" s="42"/>
      <c r="K85" s="42"/>
      <c r="L85" s="42"/>
      <c r="M85" s="42"/>
      <c r="N85" s="42"/>
      <c r="O85" s="42"/>
      <c r="P85" s="41"/>
    </row>
    <row r="86" spans="1:16" ht="24" customHeight="1" x14ac:dyDescent="0.3">
      <c r="C86" s="7"/>
      <c r="G86"/>
      <c r="H86"/>
      <c r="I86"/>
      <c r="J86"/>
      <c r="K86"/>
      <c r="L86"/>
      <c r="M86"/>
      <c r="N86"/>
      <c r="O86"/>
    </row>
    <row r="87" spans="1:16" ht="24" customHeight="1" x14ac:dyDescent="0.3">
      <c r="C87" s="7"/>
      <c r="G87"/>
      <c r="H87"/>
      <c r="I87"/>
      <c r="J87"/>
      <c r="K87"/>
      <c r="L87"/>
      <c r="M87"/>
      <c r="N87"/>
      <c r="O87"/>
    </row>
    <row r="88" spans="1:16" ht="24" customHeight="1" x14ac:dyDescent="0.3">
      <c r="C88" s="7"/>
      <c r="G88"/>
      <c r="H88"/>
      <c r="I88"/>
      <c r="J88"/>
      <c r="K88"/>
      <c r="L88"/>
      <c r="M88"/>
      <c r="N88"/>
      <c r="O88"/>
    </row>
    <row r="89" spans="1:16" x14ac:dyDescent="0.3">
      <c r="A89" s="32"/>
      <c r="B89" s="32"/>
      <c r="C89" s="33"/>
      <c r="G89"/>
      <c r="H89"/>
      <c r="I89"/>
      <c r="J89"/>
      <c r="K89"/>
      <c r="L89"/>
      <c r="M89"/>
      <c r="N89"/>
      <c r="O89"/>
    </row>
    <row r="90" spans="1:16" ht="21" x14ac:dyDescent="0.4">
      <c r="A90" s="77" t="s">
        <v>100</v>
      </c>
      <c r="B90" s="77"/>
      <c r="C90" s="77"/>
      <c r="D90" s="36"/>
      <c r="E90" s="36"/>
      <c r="F90" s="36"/>
      <c r="G90" s="36"/>
      <c r="H90" s="77" t="s">
        <v>101</v>
      </c>
      <c r="I90" s="77"/>
      <c r="J90" s="77"/>
      <c r="K90" s="77"/>
      <c r="L90" s="77"/>
      <c r="M90" s="77"/>
      <c r="N90" s="77"/>
      <c r="O90" s="77"/>
      <c r="P90" s="77"/>
    </row>
    <row r="91" spans="1:16" ht="15.6" x14ac:dyDescent="0.3">
      <c r="A91" s="34"/>
      <c r="B91" s="34"/>
      <c r="C91" s="35"/>
      <c r="G91"/>
      <c r="H91"/>
      <c r="I91"/>
      <c r="J91"/>
      <c r="K91"/>
      <c r="L91"/>
      <c r="M91"/>
      <c r="N91"/>
      <c r="O91"/>
    </row>
    <row r="92" spans="1:16" ht="15.6" x14ac:dyDescent="0.3">
      <c r="A92" s="34"/>
      <c r="B92" s="34"/>
      <c r="C92" s="35"/>
      <c r="G92"/>
      <c r="H92"/>
      <c r="I92"/>
      <c r="J92"/>
      <c r="K92"/>
      <c r="L92"/>
      <c r="M92"/>
      <c r="N92"/>
      <c r="O92"/>
    </row>
    <row r="93" spans="1:16" x14ac:dyDescent="0.3">
      <c r="A93" s="8"/>
      <c r="B93" s="8"/>
      <c r="D93" s="8"/>
      <c r="G93"/>
      <c r="H93"/>
      <c r="I93"/>
      <c r="J93"/>
      <c r="K93"/>
      <c r="L93"/>
      <c r="M93"/>
      <c r="N93"/>
      <c r="O93"/>
    </row>
    <row r="94" spans="1:16" x14ac:dyDescent="0.3">
      <c r="A94" s="8"/>
      <c r="B94" s="8"/>
      <c r="D94" s="7"/>
      <c r="G94"/>
      <c r="H94"/>
      <c r="I94"/>
      <c r="J94"/>
      <c r="K94"/>
      <c r="L94"/>
      <c r="M94"/>
      <c r="N94"/>
      <c r="O94"/>
    </row>
    <row r="95" spans="1:16" x14ac:dyDescent="0.3">
      <c r="A95" s="8"/>
      <c r="B95" s="8"/>
      <c r="C95" s="7"/>
      <c r="D95" s="7"/>
      <c r="G95"/>
      <c r="H95"/>
      <c r="I95"/>
      <c r="J95"/>
      <c r="K95"/>
      <c r="L95"/>
      <c r="M95"/>
      <c r="N95"/>
      <c r="O95"/>
    </row>
    <row r="96" spans="1:16" ht="23.4" x14ac:dyDescent="0.45">
      <c r="A96" s="8"/>
      <c r="B96" s="8"/>
      <c r="C96" s="7"/>
      <c r="D96" s="76"/>
      <c r="E96" s="76"/>
      <c r="F96" s="76"/>
      <c r="G96" s="76"/>
      <c r="H96" s="76"/>
      <c r="I96" s="76"/>
      <c r="J96"/>
      <c r="K96"/>
      <c r="L96"/>
      <c r="M96"/>
      <c r="N96"/>
      <c r="O96"/>
    </row>
    <row r="97" spans="1:16" ht="15.6" x14ac:dyDescent="0.3">
      <c r="A97" s="34"/>
      <c r="B97" s="34"/>
      <c r="C97" s="66"/>
      <c r="G97"/>
      <c r="H97"/>
      <c r="I97"/>
      <c r="J97"/>
      <c r="K97"/>
      <c r="L97"/>
      <c r="M97"/>
      <c r="N97"/>
      <c r="O97"/>
    </row>
    <row r="98" spans="1:16" x14ac:dyDescent="0.3">
      <c r="G98"/>
      <c r="H98"/>
      <c r="I98"/>
      <c r="J98"/>
      <c r="K98"/>
      <c r="L98"/>
      <c r="M98"/>
      <c r="N98"/>
      <c r="O98"/>
    </row>
    <row r="99" spans="1:16" x14ac:dyDescent="0.3">
      <c r="A99" s="12" t="s">
        <v>73</v>
      </c>
      <c r="B99" s="8"/>
      <c r="P99" s="8"/>
    </row>
    <row r="100" spans="1:16" x14ac:dyDescent="0.3">
      <c r="A100" s="13" t="s">
        <v>80</v>
      </c>
      <c r="B100" s="8"/>
      <c r="E100" s="15"/>
      <c r="P100" s="15"/>
    </row>
    <row r="101" spans="1:16" x14ac:dyDescent="0.3">
      <c r="A101" s="13" t="s">
        <v>81</v>
      </c>
      <c r="B101" s="8"/>
    </row>
    <row r="102" spans="1:16" x14ac:dyDescent="0.3">
      <c r="A102" s="13" t="s">
        <v>82</v>
      </c>
      <c r="B102" s="8"/>
      <c r="E102" s="14"/>
      <c r="F102" s="14"/>
      <c r="G102" s="16"/>
      <c r="H102" s="16"/>
      <c r="I102" s="16"/>
      <c r="J102" s="16"/>
      <c r="K102" s="16"/>
      <c r="L102" s="16"/>
      <c r="M102" s="16"/>
      <c r="N102" s="16"/>
      <c r="O102" s="16"/>
    </row>
    <row r="103" spans="1:16" x14ac:dyDescent="0.3">
      <c r="A103" s="13" t="s">
        <v>83</v>
      </c>
      <c r="B103" s="8"/>
      <c r="E103" s="14"/>
      <c r="F103" s="14"/>
      <c r="G103" s="16"/>
      <c r="H103" s="16"/>
      <c r="I103" s="16"/>
      <c r="J103" s="16"/>
      <c r="K103" s="16"/>
      <c r="L103" s="16"/>
      <c r="M103" s="16"/>
      <c r="N103" s="16"/>
      <c r="O103" s="16"/>
    </row>
    <row r="104" spans="1:16" x14ac:dyDescent="0.3">
      <c r="A104" s="13" t="s">
        <v>84</v>
      </c>
      <c r="B104" s="8"/>
      <c r="E104" s="14"/>
    </row>
    <row r="105" spans="1:16" x14ac:dyDescent="0.3">
      <c r="A105" s="13" t="s">
        <v>85</v>
      </c>
    </row>
    <row r="106" spans="1:16" ht="18" x14ac:dyDescent="0.35">
      <c r="A106" s="1"/>
      <c r="C106"/>
    </row>
    <row r="107" spans="1:16" x14ac:dyDescent="0.3">
      <c r="A107" s="2"/>
      <c r="C107"/>
    </row>
    <row r="108" spans="1:16" x14ac:dyDescent="0.3">
      <c r="A108" s="2"/>
      <c r="C108"/>
    </row>
    <row r="109" spans="1:16" x14ac:dyDescent="0.3">
      <c r="A109" s="2"/>
      <c r="C109"/>
    </row>
    <row r="110" spans="1:16" ht="18" x14ac:dyDescent="0.35">
      <c r="A110" s="1"/>
      <c r="C110"/>
    </row>
    <row r="111" spans="1:16" x14ac:dyDescent="0.3">
      <c r="A111" s="2"/>
      <c r="C111"/>
    </row>
    <row r="112" spans="1:16" x14ac:dyDescent="0.3">
      <c r="A112" s="2"/>
      <c r="C112"/>
    </row>
  </sheetData>
  <mergeCells count="8">
    <mergeCell ref="D96:I96"/>
    <mergeCell ref="H90:P90"/>
    <mergeCell ref="A90:C90"/>
    <mergeCell ref="A1:P1"/>
    <mergeCell ref="A2:P2"/>
    <mergeCell ref="A3:P3"/>
    <mergeCell ref="A4:Q4"/>
    <mergeCell ref="D5:O5"/>
  </mergeCells>
  <pageMargins left="0.70866141732283472" right="0.70866141732283472" top="0.27559055118110237" bottom="0.35433070866141736" header="0.15748031496062992" footer="0.15748031496062992"/>
  <pageSetup paperSize="5" scale="36" fitToHeight="0" orientation="landscape" r:id="rId1"/>
  <rowBreaks count="1" manualBreakCount="1">
    <brk id="75" max="1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Plantilla Presupuesto</vt:lpstr>
      <vt:lpstr>'Plantilla Presupuesto'!Área_de_impresión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Merylenni Batista</dc:creator>
  <cp:lastModifiedBy>Merylenni Batista</cp:lastModifiedBy>
  <cp:lastPrinted>2026-06-02T13:54:53Z</cp:lastPrinted>
  <dcterms:created xsi:type="dcterms:W3CDTF">2018-04-17T18:57:16Z</dcterms:created>
  <dcterms:modified xsi:type="dcterms:W3CDTF">2026-06-02T16:07:23Z</dcterms:modified>
</cp:coreProperties>
</file>